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Zanahori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1" l="1"/>
  <c r="D91" i="1"/>
  <c r="G44" i="1" l="1"/>
  <c r="G46" i="1" l="1"/>
  <c r="G47" i="1"/>
  <c r="G48" i="1"/>
  <c r="G50" i="1"/>
  <c r="G51" i="1"/>
  <c r="G53" i="1"/>
  <c r="G22" i="1"/>
  <c r="G23" i="1"/>
  <c r="G24" i="1"/>
  <c r="G25" i="1"/>
  <c r="G26" i="1"/>
  <c r="G27" i="1"/>
  <c r="G54" i="1" l="1"/>
  <c r="G21" i="1"/>
  <c r="G28" i="1" s="1"/>
  <c r="G38" i="1" l="1"/>
  <c r="G37" i="1"/>
  <c r="G39" i="1" l="1"/>
  <c r="G12" i="1"/>
  <c r="C85" i="1" l="1"/>
  <c r="G64" i="1"/>
  <c r="C81" i="1" l="1"/>
  <c r="C84" i="1"/>
  <c r="C83" i="1"/>
  <c r="G61" i="1" l="1"/>
  <c r="G62" i="1" s="1"/>
  <c r="G63" i="1" l="1"/>
  <c r="C86" i="1"/>
  <c r="C87" i="1" s="1"/>
  <c r="D84" i="1" s="1"/>
  <c r="D92" i="1" l="1"/>
  <c r="C92" i="1"/>
  <c r="E92" i="1"/>
  <c r="G65" i="1"/>
  <c r="D86" i="1"/>
  <c r="D83" i="1"/>
  <c r="D85" i="1"/>
  <c r="D81" i="1"/>
  <c r="D87" i="1" l="1"/>
</calcChain>
</file>

<file path=xl/sharedStrings.xml><?xml version="1.0" encoding="utf-8"?>
<sst xmlns="http://schemas.openxmlformats.org/spreadsheetml/2006/main" count="149" uniqueCount="106">
  <si>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</si>
  <si>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</si>
  <si>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</si>
  <si>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</si>
  <si>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</si>
  <si>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</si>
  <si>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</si>
  <si>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</si>
  <si>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</si>
  <si>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</si>
  <si>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</si>
  <si>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</si>
  <si>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</si>
  <si>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</si>
  <si>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</si>
  <si>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</si>
  <si>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</si>
  <si>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</si>
  <si>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</si>
  <si>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</si>
  <si>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</si>
  <si>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</si>
  <si>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</si>
  <si>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</si>
  <si>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</si>
  <si>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</si>
  <si>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</si>
  <si>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</si>
  <si>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</si>
  <si>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</si>
  <si>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</si>
  <si>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</si>
  <si>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</si>
  <si>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</si>
  <si>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</si>
  <si>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</si>
  <si>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</si>
  <si>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</si>
  <si>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</si>
  <si>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</si>
  <si>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</si>
  <si>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</si>
  <si>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</si>
  <si>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</si>
  <si>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</si>
  <si>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</si>
  <si>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</si>
  <si>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</si>
  <si>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</si>
  <si>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</si>
  <si>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</si>
  <si>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</si>
  <si>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</si>
  <si>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</si>
  <si>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</si>
  <si>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</si>
  <si>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</si>
  <si>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</si>
  <si>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</si>
  <si>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 xml:space="preserve">Traslados </t>
  </si>
  <si>
    <t>Tarapacá</t>
  </si>
  <si>
    <t>Pozo Almonte</t>
  </si>
  <si>
    <t>Nivelación de suelo y abonado de fondo</t>
  </si>
  <si>
    <t>Siembra</t>
  </si>
  <si>
    <t>Aplicación de agroinsumos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</si>
  <si>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</si>
  <si>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</si>
  <si>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</si>
  <si>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</si>
  <si>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</si>
  <si>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</si>
  <si>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</si>
  <si>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</si>
  <si>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</si>
  <si>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RENDIMIENTO ( Kg/Há.)</t>
  </si>
  <si>
    <t>Agosto</t>
  </si>
  <si>
    <t>Agosto-Enero</t>
  </si>
  <si>
    <t>Julio</t>
  </si>
  <si>
    <t>Lorsban Plus</t>
  </si>
  <si>
    <t>Lt</t>
  </si>
  <si>
    <t>Riegos</t>
  </si>
  <si>
    <t>PRECIO ESPERADO ($/Kg.)</t>
  </si>
  <si>
    <t>ZANAHORIA</t>
  </si>
  <si>
    <t>Chantenay var local Camiñana</t>
  </si>
  <si>
    <t>Enero</t>
  </si>
  <si>
    <t>Desmalezado y Raleo</t>
  </si>
  <si>
    <t>Octubre-Diciembre</t>
  </si>
  <si>
    <t>Agosto-Dciembre</t>
  </si>
  <si>
    <t>Cosecha-Postcosecha (Lavado-Ensacado)</t>
  </si>
  <si>
    <t>Fosfato Diamónico</t>
  </si>
  <si>
    <t>HERBICIDA</t>
  </si>
  <si>
    <t>Afalon Flow</t>
  </si>
  <si>
    <t>Octubre-Dciembre</t>
  </si>
  <si>
    <t>2. Precio de insumos corresponde a  precios  no colocados en el predio.</t>
  </si>
  <si>
    <t>7. Método de siembra en eras a un marco de 0.1 m x 0.1 m.</t>
  </si>
  <si>
    <t>8.Cultivo anual, puede ser cultivado durante todo el año.</t>
  </si>
  <si>
    <t>9. Período de siembra a cosecha entre 150 días.</t>
  </si>
  <si>
    <t>Rendimiento (Kg/hà)</t>
  </si>
  <si>
    <t>Costo unitario ($/Kg) (*)</t>
  </si>
  <si>
    <t>Urea Granulada</t>
  </si>
  <si>
    <t>INSECTICIDAS-ACARICIDA</t>
  </si>
  <si>
    <t>Vertimec 018 EC</t>
  </si>
  <si>
    <t>ESCENARIOS COSTO UNITARIO  ($/Kg)</t>
  </si>
  <si>
    <t>Guano no Avícola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</si>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</sst>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Arial Narrow"/>
      <family val="2"/>
    </font>
    <font>
      <sz val="7"/>
      <color indexed="8"/>
      <name val="Arial Narrow"/>
      <family val="2"/>
    </font>
    <font>
      <sz val="7"/>
      <color theme="1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3" fillId="7" borderId="20" xfId="0" applyFont="1" applyFill="1" applyBorder="1" applyAlignment="1"/>
    <xf numFmtId="0" fontId="9" fillId="7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4" fillId="2" borderId="20" xfId="0" applyNumberFormat="1" applyFont="1" applyFill="1" applyBorder="1" applyAlignment="1">
      <alignment vertical="center"/>
    </xf>
    <xf numFmtId="0" fontId="13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13" fillId="2" borderId="20" xfId="0" applyNumberFormat="1" applyFont="1" applyFill="1" applyBorder="1" applyAlignment="1">
      <alignment vertical="center"/>
    </xf>
    <xf numFmtId="0" fontId="13" fillId="2" borderId="38" xfId="0" applyFont="1" applyFill="1" applyBorder="1" applyAlignment="1"/>
    <xf numFmtId="0" fontId="13" fillId="2" borderId="40" xfId="0" applyFont="1" applyFill="1" applyBorder="1" applyAlignment="1"/>
    <xf numFmtId="0" fontId="13" fillId="2" borderId="43" xfId="0" applyFont="1" applyFill="1" applyBorder="1" applyAlignment="1"/>
    <xf numFmtId="0" fontId="12" fillId="7" borderId="20" xfId="0" applyFont="1" applyFill="1" applyBorder="1" applyAlignment="1">
      <alignment vertical="center"/>
    </xf>
    <xf numFmtId="49" fontId="1" fillId="3" borderId="48" xfId="0" applyNumberFormat="1" applyFont="1" applyFill="1" applyBorder="1" applyAlignment="1">
      <alignment horizontal="center" vertical="center"/>
    </xf>
    <xf numFmtId="49" fontId="1" fillId="3" borderId="48" xfId="0" applyNumberFormat="1" applyFont="1" applyFill="1" applyBorder="1" applyAlignment="1">
      <alignment horizontal="center" vertical="center" wrapText="1"/>
    </xf>
    <xf numFmtId="49" fontId="6" fillId="3" borderId="49" xfId="0" applyNumberFormat="1" applyFont="1" applyFill="1" applyBorder="1" applyAlignment="1">
      <alignment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vertical="center"/>
    </xf>
    <xf numFmtId="3" fontId="6" fillId="3" borderId="49" xfId="0" applyNumberFormat="1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vertical="center"/>
    </xf>
    <xf numFmtId="49" fontId="7" fillId="3" borderId="49" xfId="0" applyNumberFormat="1" applyFont="1" applyFill="1" applyBorder="1" applyAlignment="1">
      <alignment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/>
    </xf>
    <xf numFmtId="3" fontId="7" fillId="3" borderId="49" xfId="0" applyNumberFormat="1" applyFont="1" applyFill="1" applyBorder="1" applyAlignment="1">
      <alignment vertical="center"/>
    </xf>
    <xf numFmtId="49" fontId="4" fillId="2" borderId="47" xfId="0" applyNumberFormat="1" applyFont="1" applyFill="1" applyBorder="1" applyAlignment="1"/>
    <xf numFmtId="49" fontId="4" fillId="2" borderId="47" xfId="0" applyNumberFormat="1" applyFont="1" applyFill="1" applyBorder="1" applyAlignment="1">
      <alignment horizontal="center"/>
    </xf>
    <xf numFmtId="0" fontId="4" fillId="2" borderId="47" xfId="0" applyNumberFormat="1" applyFont="1" applyFill="1" applyBorder="1" applyAlignment="1"/>
    <xf numFmtId="3" fontId="4" fillId="2" borderId="47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wrapText="1"/>
    </xf>
    <xf numFmtId="14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0" fontId="4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4" fillId="2" borderId="47" xfId="0" applyNumberFormat="1" applyFont="1" applyFill="1" applyBorder="1" applyAlignment="1">
      <alignment wrapText="1"/>
    </xf>
    <xf numFmtId="49" fontId="4" fillId="2" borderId="47" xfId="0" applyNumberFormat="1" applyFont="1" applyFill="1" applyBorder="1" applyAlignment="1">
      <alignment horizontal="center" wrapText="1"/>
    </xf>
    <xf numFmtId="0" fontId="4" fillId="2" borderId="47" xfId="0" applyNumberFormat="1" applyFont="1" applyFill="1" applyBorder="1" applyAlignment="1">
      <alignment wrapText="1"/>
    </xf>
    <xf numFmtId="3" fontId="4" fillId="2" borderId="47" xfId="0" applyNumberFormat="1" applyFont="1" applyFill="1" applyBorder="1" applyAlignment="1">
      <alignment horizontal="right" wrapText="1"/>
    </xf>
    <xf numFmtId="49" fontId="15" fillId="2" borderId="47" xfId="0" applyNumberFormat="1" applyFont="1" applyFill="1" applyBorder="1" applyAlignment="1">
      <alignment horizontal="left" vertical="center" wrapText="1"/>
    </xf>
    <xf numFmtId="0" fontId="15" fillId="2" borderId="47" xfId="0" applyFont="1" applyFill="1" applyBorder="1" applyAlignment="1">
      <alignment horizontal="left" vertical="center" wrapText="1"/>
    </xf>
    <xf numFmtId="49" fontId="15" fillId="2" borderId="47" xfId="0" applyNumberFormat="1" applyFont="1" applyFill="1" applyBorder="1" applyAlignment="1"/>
    <xf numFmtId="0" fontId="4" fillId="2" borderId="47" xfId="0" applyFont="1" applyFill="1" applyBorder="1" applyAlignment="1">
      <alignment horizontal="center"/>
    </xf>
    <xf numFmtId="0" fontId="4" fillId="2" borderId="47" xfId="0" applyFont="1" applyFill="1" applyBorder="1" applyAlignment="1"/>
    <xf numFmtId="0" fontId="16" fillId="0" borderId="47" xfId="0" applyFont="1" applyBorder="1"/>
    <xf numFmtId="3" fontId="17" fillId="0" borderId="47" xfId="0" applyNumberFormat="1" applyFont="1" applyBorder="1"/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/>
    <xf numFmtId="49" fontId="2" fillId="2" borderId="6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0" fontId="1" fillId="5" borderId="29" xfId="0" applyFont="1" applyFill="1" applyBorder="1" applyAlignment="1">
      <alignment vertical="center"/>
    </xf>
    <xf numFmtId="0" fontId="18" fillId="0" borderId="39" xfId="0" applyFont="1" applyFill="1" applyBorder="1"/>
    <xf numFmtId="0" fontId="18" fillId="0" borderId="41" xfId="0" applyFont="1" applyFill="1" applyBorder="1"/>
    <xf numFmtId="49" fontId="15" fillId="2" borderId="36" xfId="0" applyNumberFormat="1" applyFont="1" applyFill="1" applyBorder="1" applyAlignment="1">
      <alignment vertical="center"/>
    </xf>
    <xf numFmtId="0" fontId="4" fillId="2" borderId="37" xfId="0" applyFont="1" applyFill="1" applyBorder="1" applyAlignment="1"/>
    <xf numFmtId="0" fontId="4" fillId="2" borderId="20" xfId="0" applyFont="1" applyFill="1" applyBorder="1" applyAlignment="1"/>
    <xf numFmtId="0" fontId="4" fillId="2" borderId="42" xfId="0" applyFont="1" applyFill="1" applyBorder="1" applyAlignment="1"/>
    <xf numFmtId="0" fontId="4" fillId="2" borderId="20" xfId="0" applyFont="1" applyFill="1" applyBorder="1" applyAlignment="1">
      <alignment vertical="center"/>
    </xf>
    <xf numFmtId="0" fontId="4" fillId="7" borderId="20" xfId="0" applyFont="1" applyFill="1" applyBorder="1" applyAlignment="1"/>
    <xf numFmtId="49" fontId="15" fillId="2" borderId="31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4" fillId="2" borderId="32" xfId="0" applyNumberFormat="1" applyFont="1" applyFill="1" applyBorder="1" applyAlignment="1"/>
    <xf numFmtId="0" fontId="15" fillId="2" borderId="6" xfId="0" applyNumberFormat="1" applyFont="1" applyFill="1" applyBorder="1" applyAlignment="1">
      <alignment vertical="center"/>
    </xf>
    <xf numFmtId="166" fontId="15" fillId="2" borderId="6" xfId="0" applyNumberFormat="1" applyFont="1" applyFill="1" applyBorder="1" applyAlignment="1">
      <alignment vertical="center"/>
    </xf>
    <xf numFmtId="0" fontId="20" fillId="7" borderId="20" xfId="0" applyFont="1" applyFill="1" applyBorder="1" applyAlignment="1">
      <alignment vertical="center"/>
    </xf>
    <xf numFmtId="49" fontId="15" fillId="8" borderId="33" xfId="0" applyNumberFormat="1" applyFont="1" applyFill="1" applyBorder="1" applyAlignment="1">
      <alignment vertical="center"/>
    </xf>
    <xf numFmtId="166" fontId="15" fillId="8" borderId="34" xfId="0" applyNumberFormat="1" applyFont="1" applyFill="1" applyBorder="1" applyAlignment="1">
      <alignment vertical="center"/>
    </xf>
    <xf numFmtId="9" fontId="15" fillId="8" borderId="35" xfId="0" applyNumberFormat="1" applyFont="1" applyFill="1" applyBorder="1" applyAlignment="1">
      <alignment vertical="center"/>
    </xf>
    <xf numFmtId="0" fontId="20" fillId="2" borderId="20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49" fontId="15" fillId="8" borderId="44" xfId="0" applyNumberFormat="1" applyFont="1" applyFill="1" applyBorder="1" applyAlignment="1">
      <alignment vertical="center"/>
    </xf>
    <xf numFmtId="3" fontId="15" fillId="8" borderId="45" xfId="0" applyNumberFormat="1" applyFont="1" applyFill="1" applyBorder="1" applyAlignment="1">
      <alignment vertical="center"/>
    </xf>
    <xf numFmtId="3" fontId="15" fillId="8" borderId="46" xfId="0" applyNumberFormat="1" applyFont="1" applyFill="1" applyBorder="1" applyAlignment="1">
      <alignment vertical="center"/>
    </xf>
    <xf numFmtId="166" fontId="15" fillId="8" borderId="35" xfId="0" applyNumberFormat="1" applyFont="1" applyFill="1" applyBorder="1" applyAlignment="1">
      <alignment vertical="center"/>
    </xf>
    <xf numFmtId="0" fontId="20" fillId="9" borderId="36" xfId="0" applyFont="1" applyFill="1" applyBorder="1" applyAlignment="1">
      <alignment vertical="center"/>
    </xf>
    <xf numFmtId="49" fontId="8" fillId="9" borderId="37" xfId="0" applyNumberFormat="1" applyFont="1" applyFill="1" applyBorder="1" applyAlignment="1">
      <alignment vertical="center"/>
    </xf>
    <xf numFmtId="0" fontId="20" fillId="9" borderId="37" xfId="0" applyFont="1" applyFill="1" applyBorder="1" applyAlignment="1">
      <alignment vertical="center"/>
    </xf>
    <xf numFmtId="0" fontId="20" fillId="9" borderId="38" xfId="0" applyFont="1" applyFill="1" applyBorder="1" applyAlignment="1">
      <alignment vertical="center"/>
    </xf>
    <xf numFmtId="49" fontId="15" fillId="8" borderId="50" xfId="0" applyNumberFormat="1" applyFont="1" applyFill="1" applyBorder="1" applyAlignment="1">
      <alignment vertical="center"/>
    </xf>
    <xf numFmtId="49" fontId="15" fillId="8" borderId="51" xfId="0" applyNumberFormat="1" applyFont="1" applyFill="1" applyBorder="1" applyAlignment="1">
      <alignment vertical="center"/>
    </xf>
    <xf numFmtId="49" fontId="4" fillId="8" borderId="52" xfId="0" applyNumberFormat="1" applyFont="1" applyFill="1" applyBorder="1" applyAlignment="1"/>
    <xf numFmtId="0" fontId="4" fillId="9" borderId="55" xfId="0" applyFont="1" applyFill="1" applyBorder="1" applyAlignment="1"/>
    <xf numFmtId="49" fontId="8" fillId="9" borderId="53" xfId="0" applyNumberFormat="1" applyFont="1" applyFill="1" applyBorder="1" applyAlignment="1">
      <alignment vertical="center"/>
    </xf>
    <xf numFmtId="0" fontId="15" fillId="9" borderId="54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69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3"/>
  <sheetViews>
    <sheetView showGridLines="0" tabSelected="1" topLeftCell="A82" workbookViewId="0">
      <selection activeCell="C100" sqref="C100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1796875" style="1" customWidth="1"/>
    <col min="3" max="3" width="19.453125" style="1" customWidth="1"/>
    <col min="4" max="4" width="9.453125" style="1" customWidth="1"/>
    <col min="5" max="5" width="14.453125" style="1" customWidth="1"/>
    <col min="6" max="6" width="9.7265625" style="1" customWidth="1"/>
    <col min="7" max="7" width="14.1796875" style="1" customWidth="1"/>
    <col min="8" max="8" width="14.1796875" style="1" bestFit="1" customWidth="1"/>
    <col min="9" max="248" width="10.81640625" style="1" customWidth="1"/>
  </cols>
  <sheetData>
    <row r="1" spans="1:7" ht="15" customHeight="1" x14ac:dyDescent="0.35">
      <c r="A1" s="2"/>
      <c r="B1" s="2"/>
      <c r="C1" s="2"/>
      <c r="D1" s="2"/>
      <c r="E1" s="2"/>
      <c r="F1" s="2"/>
      <c r="G1" s="2"/>
    </row>
    <row r="2" spans="1:7" ht="15" customHeight="1" x14ac:dyDescent="0.35">
      <c r="A2" s="2"/>
      <c r="B2" s="2"/>
      <c r="C2" s="2"/>
      <c r="D2" s="2"/>
      <c r="E2" s="2"/>
      <c r="F2" s="2"/>
      <c r="G2" s="2"/>
    </row>
    <row r="3" spans="1:7" ht="15" customHeight="1" x14ac:dyDescent="0.35">
      <c r="A3" s="2"/>
      <c r="B3" s="2"/>
      <c r="C3" s="2"/>
      <c r="D3" s="2"/>
      <c r="E3" s="2"/>
      <c r="F3" s="2"/>
      <c r="G3" s="2"/>
    </row>
    <row r="4" spans="1:7" ht="15" customHeight="1" x14ac:dyDescent="0.35">
      <c r="A4" s="2"/>
      <c r="B4" s="2"/>
      <c r="C4" s="2"/>
      <c r="D4" s="2"/>
      <c r="E4" s="2"/>
      <c r="F4" s="2"/>
      <c r="G4" s="2"/>
    </row>
    <row r="5" spans="1:7" ht="15" customHeight="1" x14ac:dyDescent="0.35">
      <c r="A5" s="2"/>
      <c r="B5" s="2"/>
      <c r="C5" s="2"/>
      <c r="D5" s="2"/>
      <c r="E5" s="2"/>
      <c r="F5" s="2"/>
      <c r="G5" s="2"/>
    </row>
    <row r="6" spans="1:7" ht="15" customHeight="1" x14ac:dyDescent="0.35">
      <c r="A6" s="2"/>
      <c r="B6" s="2"/>
      <c r="C6" s="2"/>
      <c r="D6" s="2"/>
      <c r="E6" s="2"/>
      <c r="F6" s="2"/>
      <c r="G6" s="2"/>
    </row>
    <row r="7" spans="1:7" ht="15" customHeight="1" x14ac:dyDescent="0.35">
      <c r="A7" s="2"/>
      <c r="B7" s="2"/>
      <c r="C7" s="2"/>
      <c r="D7" s="2"/>
      <c r="E7" s="2"/>
      <c r="F7" s="2"/>
      <c r="G7" s="2"/>
    </row>
    <row r="8" spans="1:7" ht="15" customHeight="1" x14ac:dyDescent="0.35">
      <c r="A8" s="2"/>
      <c r="B8" s="3"/>
      <c r="C8" s="4"/>
      <c r="D8" s="2"/>
      <c r="E8" s="4"/>
      <c r="F8" s="4"/>
      <c r="G8" s="4"/>
    </row>
    <row r="9" spans="1:7" ht="12" customHeight="1" x14ac:dyDescent="0.35">
      <c r="A9" s="5"/>
      <c r="B9" s="6" t="s">
        <v>0</v>
      </c>
      <c r="C9" s="118" t="s">
        <v>82</v>
      </c>
      <c r="D9" s="7"/>
      <c r="E9" s="158" t="s">
        <v>74</v>
      </c>
      <c r="F9" s="159"/>
      <c r="G9" s="119">
        <v>60000</v>
      </c>
    </row>
    <row r="10" spans="1:7" ht="38.25" customHeight="1" x14ac:dyDescent="0.35">
      <c r="A10" s="5"/>
      <c r="B10" s="88" t="s">
        <v>1</v>
      </c>
      <c r="C10" s="89" t="s">
        <v>83</v>
      </c>
      <c r="D10" s="99"/>
      <c r="E10" s="156" t="s">
        <v>2</v>
      </c>
      <c r="F10" s="157"/>
      <c r="G10" s="90" t="s">
        <v>84</v>
      </c>
    </row>
    <row r="11" spans="1:7" ht="18" customHeight="1" x14ac:dyDescent="0.35">
      <c r="A11" s="5"/>
      <c r="B11" s="88" t="s">
        <v>3</v>
      </c>
      <c r="C11" s="91" t="s">
        <v>4</v>
      </c>
      <c r="D11" s="99"/>
      <c r="E11" s="154" t="s">
        <v>81</v>
      </c>
      <c r="F11" s="155"/>
      <c r="G11" s="92">
        <v>250</v>
      </c>
    </row>
    <row r="12" spans="1:7" ht="11.25" customHeight="1" x14ac:dyDescent="0.35">
      <c r="A12" s="5"/>
      <c r="B12" s="88" t="s">
        <v>5</v>
      </c>
      <c r="C12" s="91" t="s">
        <v>60</v>
      </c>
      <c r="D12" s="99"/>
      <c r="E12" s="93" t="s">
        <v>6</v>
      </c>
      <c r="F12" s="94"/>
      <c r="G12" s="95">
        <f>+G11*G9</f>
        <v>15000000</v>
      </c>
    </row>
    <row r="13" spans="1:7" ht="34" customHeight="1" x14ac:dyDescent="0.35">
      <c r="A13" s="5"/>
      <c r="B13" s="88" t="s">
        <v>7</v>
      </c>
      <c r="C13" s="91" t="s">
        <v>61</v>
      </c>
      <c r="D13" s="99"/>
      <c r="E13" s="154" t="s">
        <v>8</v>
      </c>
      <c r="F13" s="155"/>
      <c r="G13" s="98" t="s">
        <v>105</v>
      </c>
    </row>
    <row r="14" spans="1:7" ht="13.5" customHeight="1" x14ac:dyDescent="0.35">
      <c r="A14" s="5"/>
      <c r="B14" s="88" t="s">
        <v>9</v>
      </c>
      <c r="C14" s="91" t="s">
        <v>58</v>
      </c>
      <c r="D14" s="99"/>
      <c r="E14" s="154" t="s">
        <v>10</v>
      </c>
      <c r="F14" s="155"/>
      <c r="G14" s="91" t="s">
        <v>84</v>
      </c>
    </row>
    <row r="15" spans="1:7" ht="44" customHeight="1" x14ac:dyDescent="0.35">
      <c r="A15" s="5"/>
      <c r="B15" s="96" t="s">
        <v>11</v>
      </c>
      <c r="C15" s="97">
        <v>44942</v>
      </c>
      <c r="D15" s="99"/>
      <c r="E15" s="160" t="s">
        <v>12</v>
      </c>
      <c r="F15" s="161"/>
      <c r="G15" s="98" t="s">
        <v>71</v>
      </c>
    </row>
    <row r="16" spans="1:7" ht="12" customHeight="1" x14ac:dyDescent="0.35">
      <c r="A16" s="2"/>
      <c r="B16" s="8"/>
      <c r="C16" s="9"/>
      <c r="D16" s="10"/>
      <c r="E16" s="11"/>
      <c r="F16" s="11"/>
      <c r="G16" s="12"/>
    </row>
    <row r="17" spans="1:7" ht="12" customHeight="1" x14ac:dyDescent="0.35">
      <c r="A17" s="13"/>
      <c r="B17" s="162" t="s">
        <v>13</v>
      </c>
      <c r="C17" s="163"/>
      <c r="D17" s="163"/>
      <c r="E17" s="163"/>
      <c r="F17" s="163"/>
      <c r="G17" s="163"/>
    </row>
    <row r="18" spans="1:7" ht="12" customHeight="1" x14ac:dyDescent="0.35">
      <c r="A18" s="2"/>
      <c r="B18" s="14"/>
      <c r="C18" s="15"/>
      <c r="D18" s="15"/>
      <c r="E18" s="15"/>
      <c r="F18" s="16"/>
      <c r="G18" s="16"/>
    </row>
    <row r="19" spans="1:7" ht="12" customHeight="1" x14ac:dyDescent="0.35">
      <c r="A19" s="5"/>
      <c r="B19" s="17" t="s">
        <v>14</v>
      </c>
      <c r="C19" s="18"/>
      <c r="D19" s="19"/>
      <c r="E19" s="19"/>
      <c r="F19" s="19"/>
      <c r="G19" s="19"/>
    </row>
    <row r="20" spans="1:7" ht="24" customHeight="1" x14ac:dyDescent="0.35">
      <c r="A20" s="13"/>
      <c r="B20" s="20" t="s">
        <v>15</v>
      </c>
      <c r="C20" s="20" t="s">
        <v>16</v>
      </c>
      <c r="D20" s="20" t="s">
        <v>17</v>
      </c>
      <c r="E20" s="20" t="s">
        <v>18</v>
      </c>
      <c r="F20" s="20" t="s">
        <v>19</v>
      </c>
      <c r="G20" s="20" t="s">
        <v>20</v>
      </c>
    </row>
    <row r="21" spans="1:7" ht="12.75" customHeight="1" x14ac:dyDescent="0.35">
      <c r="A21" s="13"/>
      <c r="B21" s="100" t="s">
        <v>21</v>
      </c>
      <c r="C21" s="101" t="s">
        <v>22</v>
      </c>
      <c r="D21" s="102">
        <v>0.5</v>
      </c>
      <c r="E21" s="101" t="s">
        <v>75</v>
      </c>
      <c r="F21" s="95">
        <v>15000</v>
      </c>
      <c r="G21" s="95">
        <f>(D21*F21)</f>
        <v>7500</v>
      </c>
    </row>
    <row r="22" spans="1:7" ht="15.65" customHeight="1" x14ac:dyDescent="0.35">
      <c r="A22" s="13"/>
      <c r="B22" s="100" t="s">
        <v>80</v>
      </c>
      <c r="C22" s="101" t="s">
        <v>22</v>
      </c>
      <c r="D22" s="102">
        <v>19</v>
      </c>
      <c r="E22" s="101" t="s">
        <v>76</v>
      </c>
      <c r="F22" s="95">
        <v>15000</v>
      </c>
      <c r="G22" s="95">
        <f t="shared" ref="G22:G27" si="0">(D22*F22)</f>
        <v>285000</v>
      </c>
    </row>
    <row r="23" spans="1:7" ht="24.65" customHeight="1" x14ac:dyDescent="0.35">
      <c r="A23" s="13"/>
      <c r="B23" s="100" t="s">
        <v>62</v>
      </c>
      <c r="C23" s="101" t="s">
        <v>22</v>
      </c>
      <c r="D23" s="102">
        <v>4</v>
      </c>
      <c r="E23" s="101" t="s">
        <v>75</v>
      </c>
      <c r="F23" s="95">
        <v>15000</v>
      </c>
      <c r="G23" s="95">
        <f t="shared" si="0"/>
        <v>60000</v>
      </c>
    </row>
    <row r="24" spans="1:7" ht="14.5" customHeight="1" x14ac:dyDescent="0.35">
      <c r="A24" s="13"/>
      <c r="B24" s="100" t="s">
        <v>63</v>
      </c>
      <c r="C24" s="101" t="s">
        <v>22</v>
      </c>
      <c r="D24" s="102">
        <v>20</v>
      </c>
      <c r="E24" s="101" t="s">
        <v>75</v>
      </c>
      <c r="F24" s="95">
        <v>15000</v>
      </c>
      <c r="G24" s="95">
        <f t="shared" si="0"/>
        <v>300000</v>
      </c>
    </row>
    <row r="25" spans="1:7" ht="14.5" customHeight="1" x14ac:dyDescent="0.35">
      <c r="A25" s="13"/>
      <c r="B25" s="100" t="s">
        <v>85</v>
      </c>
      <c r="C25" s="101" t="s">
        <v>22</v>
      </c>
      <c r="D25" s="102">
        <v>40</v>
      </c>
      <c r="E25" s="101" t="s">
        <v>86</v>
      </c>
      <c r="F25" s="95">
        <v>15000</v>
      </c>
      <c r="G25" s="95">
        <f t="shared" si="0"/>
        <v>600000</v>
      </c>
    </row>
    <row r="26" spans="1:7" ht="14.5" customHeight="1" x14ac:dyDescent="0.35">
      <c r="A26" s="13"/>
      <c r="B26" s="100" t="s">
        <v>64</v>
      </c>
      <c r="C26" s="101" t="s">
        <v>22</v>
      </c>
      <c r="D26" s="102">
        <v>12</v>
      </c>
      <c r="E26" s="101" t="s">
        <v>87</v>
      </c>
      <c r="F26" s="95">
        <v>15000</v>
      </c>
      <c r="G26" s="95">
        <f t="shared" si="0"/>
        <v>180000</v>
      </c>
    </row>
    <row r="27" spans="1:7" ht="12.75" customHeight="1" x14ac:dyDescent="0.35">
      <c r="A27" s="13"/>
      <c r="B27" s="100" t="s">
        <v>88</v>
      </c>
      <c r="C27" s="101" t="s">
        <v>22</v>
      </c>
      <c r="D27" s="102">
        <v>18</v>
      </c>
      <c r="E27" s="101" t="s">
        <v>84</v>
      </c>
      <c r="F27" s="95">
        <v>15000</v>
      </c>
      <c r="G27" s="95">
        <f t="shared" si="0"/>
        <v>270000</v>
      </c>
    </row>
    <row r="28" spans="1:7" ht="12.75" customHeight="1" x14ac:dyDescent="0.35">
      <c r="A28" s="13"/>
      <c r="B28" s="21" t="s">
        <v>23</v>
      </c>
      <c r="C28" s="22"/>
      <c r="D28" s="22"/>
      <c r="E28" s="22"/>
      <c r="F28" s="23"/>
      <c r="G28" s="24">
        <f>SUM(G21:G27)</f>
        <v>1702500</v>
      </c>
    </row>
    <row r="29" spans="1:7" ht="12" customHeight="1" x14ac:dyDescent="0.35">
      <c r="A29" s="2"/>
      <c r="B29" s="14"/>
      <c r="C29" s="16"/>
      <c r="D29" s="16"/>
      <c r="E29" s="16"/>
      <c r="F29" s="25"/>
      <c r="G29" s="25"/>
    </row>
    <row r="30" spans="1:7" ht="12" customHeight="1" x14ac:dyDescent="0.35">
      <c r="A30" s="5"/>
      <c r="B30" s="26" t="s">
        <v>24</v>
      </c>
      <c r="C30" s="27"/>
      <c r="D30" s="28"/>
      <c r="E30" s="28"/>
      <c r="F30" s="29"/>
      <c r="G30" s="29"/>
    </row>
    <row r="31" spans="1:7" ht="24" customHeight="1" x14ac:dyDescent="0.35">
      <c r="A31" s="5"/>
      <c r="B31" s="30" t="s">
        <v>15</v>
      </c>
      <c r="C31" s="31" t="s">
        <v>16</v>
      </c>
      <c r="D31" s="31" t="s">
        <v>17</v>
      </c>
      <c r="E31" s="30" t="s">
        <v>18</v>
      </c>
      <c r="F31" s="31" t="s">
        <v>19</v>
      </c>
      <c r="G31" s="30" t="s">
        <v>20</v>
      </c>
    </row>
    <row r="32" spans="1:7" ht="12" customHeight="1" x14ac:dyDescent="0.35">
      <c r="A32" s="5"/>
      <c r="B32" s="32"/>
      <c r="C32" s="33"/>
      <c r="D32" s="33"/>
      <c r="E32" s="33"/>
      <c r="F32" s="32"/>
      <c r="G32" s="32"/>
    </row>
    <row r="33" spans="1:7" ht="12" customHeight="1" x14ac:dyDescent="0.35">
      <c r="A33" s="5"/>
      <c r="B33" s="34" t="s">
        <v>25</v>
      </c>
      <c r="C33" s="35"/>
      <c r="D33" s="35"/>
      <c r="E33" s="35"/>
      <c r="F33" s="36"/>
      <c r="G33" s="36"/>
    </row>
    <row r="34" spans="1:7" ht="12" customHeight="1" x14ac:dyDescent="0.35">
      <c r="A34" s="2"/>
      <c r="B34" s="37"/>
      <c r="C34" s="38"/>
      <c r="D34" s="38"/>
      <c r="E34" s="38"/>
      <c r="F34" s="39"/>
      <c r="G34" s="39"/>
    </row>
    <row r="35" spans="1:7" ht="12" customHeight="1" x14ac:dyDescent="0.35">
      <c r="A35" s="5"/>
      <c r="B35" s="26" t="s">
        <v>26</v>
      </c>
      <c r="C35" s="27"/>
      <c r="D35" s="28"/>
      <c r="E35" s="28"/>
      <c r="F35" s="29"/>
      <c r="G35" s="29"/>
    </row>
    <row r="36" spans="1:7" ht="24" customHeight="1" x14ac:dyDescent="0.35">
      <c r="A36" s="5"/>
      <c r="B36" s="73" t="s">
        <v>15</v>
      </c>
      <c r="C36" s="73" t="s">
        <v>16</v>
      </c>
      <c r="D36" s="73" t="s">
        <v>17</v>
      </c>
      <c r="E36" s="73" t="s">
        <v>18</v>
      </c>
      <c r="F36" s="74" t="s">
        <v>19</v>
      </c>
      <c r="G36" s="73" t="s">
        <v>20</v>
      </c>
    </row>
    <row r="37" spans="1:7" ht="12.75" customHeight="1" x14ac:dyDescent="0.35">
      <c r="A37" s="53"/>
      <c r="B37" s="103" t="s">
        <v>28</v>
      </c>
      <c r="C37" s="104" t="s">
        <v>27</v>
      </c>
      <c r="D37" s="105">
        <v>0.5</v>
      </c>
      <c r="E37" s="104" t="s">
        <v>75</v>
      </c>
      <c r="F37" s="106">
        <v>230000</v>
      </c>
      <c r="G37" s="106">
        <f>+D37*F37</f>
        <v>115000</v>
      </c>
    </row>
    <row r="38" spans="1:7" ht="12.75" customHeight="1" x14ac:dyDescent="0.35">
      <c r="A38" s="53"/>
      <c r="B38" s="103" t="s">
        <v>69</v>
      </c>
      <c r="C38" s="104" t="s">
        <v>27</v>
      </c>
      <c r="D38" s="105">
        <v>0.5</v>
      </c>
      <c r="E38" s="104" t="s">
        <v>75</v>
      </c>
      <c r="F38" s="106">
        <v>230000</v>
      </c>
      <c r="G38" s="106">
        <f>+D38*F38</f>
        <v>115000</v>
      </c>
    </row>
    <row r="39" spans="1:7" ht="12.75" customHeight="1" x14ac:dyDescent="0.35">
      <c r="A39" s="5"/>
      <c r="B39" s="75" t="s">
        <v>29</v>
      </c>
      <c r="C39" s="76"/>
      <c r="D39" s="76"/>
      <c r="E39" s="76"/>
      <c r="F39" s="77"/>
      <c r="G39" s="78">
        <f>SUM(G37:G38)</f>
        <v>230000</v>
      </c>
    </row>
    <row r="40" spans="1:7" ht="12" customHeight="1" x14ac:dyDescent="0.35">
      <c r="A40" s="2"/>
      <c r="B40" s="37"/>
      <c r="C40" s="38"/>
      <c r="D40" s="38"/>
      <c r="E40" s="38"/>
      <c r="F40" s="39"/>
      <c r="G40" s="39"/>
    </row>
    <row r="41" spans="1:7" ht="12" customHeight="1" x14ac:dyDescent="0.35">
      <c r="A41" s="5"/>
      <c r="B41" s="26" t="s">
        <v>30</v>
      </c>
      <c r="C41" s="27"/>
      <c r="D41" s="28"/>
      <c r="E41" s="28"/>
      <c r="F41" s="29"/>
      <c r="G41" s="29"/>
    </row>
    <row r="42" spans="1:7" ht="24" customHeight="1" x14ac:dyDescent="0.35">
      <c r="A42" s="5"/>
      <c r="B42" s="74" t="s">
        <v>31</v>
      </c>
      <c r="C42" s="74" t="s">
        <v>32</v>
      </c>
      <c r="D42" s="74" t="s">
        <v>33</v>
      </c>
      <c r="E42" s="74" t="s">
        <v>18</v>
      </c>
      <c r="F42" s="74" t="s">
        <v>19</v>
      </c>
      <c r="G42" s="74" t="s">
        <v>20</v>
      </c>
    </row>
    <row r="43" spans="1:7" ht="12.75" customHeight="1" x14ac:dyDescent="0.35">
      <c r="A43" s="53"/>
      <c r="B43" s="107" t="s">
        <v>34</v>
      </c>
      <c r="C43" s="108"/>
      <c r="D43" s="108"/>
      <c r="E43" s="108"/>
      <c r="F43" s="108"/>
      <c r="G43" s="108"/>
    </row>
    <row r="44" spans="1:7" ht="12.75" customHeight="1" x14ac:dyDescent="0.35">
      <c r="A44" s="53"/>
      <c r="B44" s="84" t="s">
        <v>35</v>
      </c>
      <c r="C44" s="85" t="s">
        <v>70</v>
      </c>
      <c r="D44" s="86">
        <v>20</v>
      </c>
      <c r="E44" s="85" t="s">
        <v>77</v>
      </c>
      <c r="F44" s="87">
        <v>70000</v>
      </c>
      <c r="G44" s="87">
        <f>+D44*F44</f>
        <v>1400000</v>
      </c>
    </row>
    <row r="45" spans="1:7" ht="12.75" customHeight="1" x14ac:dyDescent="0.35">
      <c r="A45" s="53"/>
      <c r="B45" s="109" t="s">
        <v>36</v>
      </c>
      <c r="C45" s="110"/>
      <c r="D45" s="111"/>
      <c r="E45" s="110"/>
      <c r="F45" s="87"/>
      <c r="G45" s="87"/>
    </row>
    <row r="46" spans="1:7" ht="12.75" customHeight="1" x14ac:dyDescent="0.35">
      <c r="A46" s="53"/>
      <c r="B46" s="84" t="s">
        <v>99</v>
      </c>
      <c r="C46" s="85" t="s">
        <v>72</v>
      </c>
      <c r="D46" s="86">
        <v>20</v>
      </c>
      <c r="E46" s="85" t="s">
        <v>75</v>
      </c>
      <c r="F46" s="87">
        <v>30000</v>
      </c>
      <c r="G46" s="87">
        <f t="shared" ref="G46:G53" si="1">+D46*F46</f>
        <v>600000</v>
      </c>
    </row>
    <row r="47" spans="1:7" ht="12.75" customHeight="1" x14ac:dyDescent="0.35">
      <c r="A47" s="53"/>
      <c r="B47" s="84" t="s">
        <v>89</v>
      </c>
      <c r="C47" s="85" t="s">
        <v>72</v>
      </c>
      <c r="D47" s="86">
        <v>30</v>
      </c>
      <c r="E47" s="85" t="s">
        <v>75</v>
      </c>
      <c r="F47" s="87">
        <v>42000</v>
      </c>
      <c r="G47" s="87">
        <f t="shared" si="1"/>
        <v>1260000</v>
      </c>
    </row>
    <row r="48" spans="1:7" ht="12.75" customHeight="1" x14ac:dyDescent="0.35">
      <c r="A48" s="53"/>
      <c r="B48" s="84" t="s">
        <v>103</v>
      </c>
      <c r="C48" s="85" t="s">
        <v>73</v>
      </c>
      <c r="D48" s="86">
        <v>720</v>
      </c>
      <c r="E48" s="85" t="s">
        <v>75</v>
      </c>
      <c r="F48" s="87">
        <v>3500</v>
      </c>
      <c r="G48" s="87">
        <f t="shared" si="1"/>
        <v>2520000</v>
      </c>
    </row>
    <row r="49" spans="1:7" ht="12.75" customHeight="1" x14ac:dyDescent="0.35">
      <c r="A49" s="53"/>
      <c r="B49" s="109" t="s">
        <v>100</v>
      </c>
      <c r="C49" s="110"/>
      <c r="D49" s="111"/>
      <c r="E49" s="110"/>
      <c r="F49" s="87"/>
      <c r="G49" s="87"/>
    </row>
    <row r="50" spans="1:7" ht="13" customHeight="1" x14ac:dyDescent="0.35">
      <c r="A50" s="53"/>
      <c r="B50" s="84" t="s">
        <v>78</v>
      </c>
      <c r="C50" s="85" t="s">
        <v>79</v>
      </c>
      <c r="D50" s="86">
        <v>10</v>
      </c>
      <c r="E50" s="85" t="s">
        <v>87</v>
      </c>
      <c r="F50" s="87">
        <v>27000</v>
      </c>
      <c r="G50" s="87">
        <f t="shared" si="1"/>
        <v>270000</v>
      </c>
    </row>
    <row r="51" spans="1:7" ht="13" customHeight="1" x14ac:dyDescent="0.35">
      <c r="A51" s="53"/>
      <c r="B51" s="84" t="s">
        <v>101</v>
      </c>
      <c r="C51" s="85" t="s">
        <v>79</v>
      </c>
      <c r="D51" s="86">
        <v>8</v>
      </c>
      <c r="E51" s="85" t="s">
        <v>87</v>
      </c>
      <c r="F51" s="87">
        <v>22700</v>
      </c>
      <c r="G51" s="87">
        <f t="shared" si="1"/>
        <v>181600</v>
      </c>
    </row>
    <row r="52" spans="1:7" ht="13" customHeight="1" x14ac:dyDescent="0.35">
      <c r="A52" s="53"/>
      <c r="B52" s="109" t="s">
        <v>90</v>
      </c>
      <c r="C52" s="112"/>
      <c r="D52" s="112"/>
      <c r="E52" s="112"/>
      <c r="F52" s="113"/>
      <c r="G52" s="87"/>
    </row>
    <row r="53" spans="1:7" ht="13" customHeight="1" x14ac:dyDescent="0.35">
      <c r="A53" s="53"/>
      <c r="B53" s="84" t="s">
        <v>91</v>
      </c>
      <c r="C53" s="85" t="s">
        <v>70</v>
      </c>
      <c r="D53" s="86">
        <v>4</v>
      </c>
      <c r="E53" s="85" t="s">
        <v>92</v>
      </c>
      <c r="F53" s="87">
        <v>35000</v>
      </c>
      <c r="G53" s="87">
        <f t="shared" si="1"/>
        <v>140000</v>
      </c>
    </row>
    <row r="54" spans="1:7" ht="13.5" customHeight="1" x14ac:dyDescent="0.35">
      <c r="A54" s="5"/>
      <c r="B54" s="80" t="s">
        <v>37</v>
      </c>
      <c r="C54" s="81"/>
      <c r="D54" s="81"/>
      <c r="E54" s="81"/>
      <c r="F54" s="82"/>
      <c r="G54" s="83">
        <f>SUM(G43:G53)</f>
        <v>6371600</v>
      </c>
    </row>
    <row r="55" spans="1:7" ht="12" customHeight="1" x14ac:dyDescent="0.35">
      <c r="A55" s="2"/>
      <c r="B55" s="37"/>
      <c r="C55" s="38"/>
      <c r="D55" s="38"/>
      <c r="E55" s="42"/>
      <c r="F55" s="39"/>
      <c r="G55" s="39"/>
    </row>
    <row r="56" spans="1:7" ht="12" customHeight="1" x14ac:dyDescent="0.35">
      <c r="A56" s="5"/>
      <c r="B56" s="26" t="s">
        <v>38</v>
      </c>
      <c r="C56" s="27"/>
      <c r="D56" s="28"/>
      <c r="E56" s="28"/>
      <c r="F56" s="29"/>
      <c r="G56" s="29"/>
    </row>
    <row r="57" spans="1:7" ht="24" customHeight="1" x14ac:dyDescent="0.35">
      <c r="A57" s="5"/>
      <c r="B57" s="40" t="s">
        <v>39</v>
      </c>
      <c r="C57" s="41" t="s">
        <v>32</v>
      </c>
      <c r="D57" s="41" t="s">
        <v>33</v>
      </c>
      <c r="E57" s="40" t="s">
        <v>18</v>
      </c>
      <c r="F57" s="41" t="s">
        <v>19</v>
      </c>
      <c r="G57" s="40" t="s">
        <v>20</v>
      </c>
    </row>
    <row r="58" spans="1:7" ht="12.75" customHeight="1" x14ac:dyDescent="0.35">
      <c r="A58" s="13"/>
      <c r="B58" s="114" t="s">
        <v>59</v>
      </c>
      <c r="C58" s="115"/>
      <c r="D58" s="92"/>
      <c r="E58" s="116"/>
      <c r="F58" s="117"/>
      <c r="G58" s="92"/>
    </row>
    <row r="59" spans="1:7" ht="13.5" customHeight="1" x14ac:dyDescent="0.35">
      <c r="A59" s="5"/>
      <c r="B59" s="79" t="s">
        <v>40</v>
      </c>
      <c r="C59" s="43"/>
      <c r="D59" s="43"/>
      <c r="E59" s="43"/>
      <c r="F59" s="44"/>
      <c r="G59" s="45"/>
    </row>
    <row r="60" spans="1:7" ht="12" customHeight="1" x14ac:dyDescent="0.35">
      <c r="A60" s="2"/>
      <c r="B60" s="56"/>
      <c r="C60" s="56"/>
      <c r="D60" s="56"/>
      <c r="E60" s="56"/>
      <c r="F60" s="57"/>
      <c r="G60" s="57"/>
    </row>
    <row r="61" spans="1:7" ht="12" customHeight="1" x14ac:dyDescent="0.35">
      <c r="A61" s="53"/>
      <c r="B61" s="58" t="s">
        <v>41</v>
      </c>
      <c r="C61" s="59"/>
      <c r="D61" s="59"/>
      <c r="E61" s="59"/>
      <c r="F61" s="59"/>
      <c r="G61" s="60">
        <f>G28+G39+G54+G59</f>
        <v>8304100</v>
      </c>
    </row>
    <row r="62" spans="1:7" ht="12" customHeight="1" x14ac:dyDescent="0.35">
      <c r="A62" s="53"/>
      <c r="B62" s="61" t="s">
        <v>42</v>
      </c>
      <c r="C62" s="47"/>
      <c r="D62" s="47"/>
      <c r="E62" s="47"/>
      <c r="F62" s="47"/>
      <c r="G62" s="62">
        <f>G61*0.05</f>
        <v>415205</v>
      </c>
    </row>
    <row r="63" spans="1:7" ht="12" customHeight="1" x14ac:dyDescent="0.35">
      <c r="A63" s="53"/>
      <c r="B63" s="63" t="s">
        <v>43</v>
      </c>
      <c r="C63" s="46"/>
      <c r="D63" s="46"/>
      <c r="E63" s="46"/>
      <c r="F63" s="46"/>
      <c r="G63" s="64">
        <f>G62+G61</f>
        <v>8719305</v>
      </c>
    </row>
    <row r="64" spans="1:7" ht="12" customHeight="1" x14ac:dyDescent="0.35">
      <c r="A64" s="53"/>
      <c r="B64" s="61" t="s">
        <v>44</v>
      </c>
      <c r="C64" s="47"/>
      <c r="D64" s="47"/>
      <c r="E64" s="47"/>
      <c r="F64" s="47"/>
      <c r="G64" s="62">
        <f>G12</f>
        <v>15000000</v>
      </c>
    </row>
    <row r="65" spans="1:7" ht="12" customHeight="1" x14ac:dyDescent="0.35">
      <c r="A65" s="53"/>
      <c r="B65" s="65" t="s">
        <v>45</v>
      </c>
      <c r="C65" s="120"/>
      <c r="D65" s="120"/>
      <c r="E65" s="120"/>
      <c r="F65" s="120"/>
      <c r="G65" s="66">
        <f>G64-G63</f>
        <v>6280695</v>
      </c>
    </row>
    <row r="66" spans="1:7" ht="12" customHeight="1" x14ac:dyDescent="0.35">
      <c r="A66" s="53"/>
      <c r="B66" s="54" t="s">
        <v>46</v>
      </c>
      <c r="C66" s="55"/>
      <c r="D66" s="55"/>
      <c r="E66" s="55"/>
      <c r="F66" s="55"/>
      <c r="G66" s="50"/>
    </row>
    <row r="67" spans="1:7" ht="12.75" customHeight="1" thickBot="1" x14ac:dyDescent="0.4">
      <c r="A67" s="53"/>
      <c r="B67" s="67"/>
      <c r="C67" s="55"/>
      <c r="D67" s="55"/>
      <c r="E67" s="55"/>
      <c r="F67" s="55"/>
      <c r="G67" s="50"/>
    </row>
    <row r="68" spans="1:7" ht="12" customHeight="1" x14ac:dyDescent="0.35">
      <c r="A68" s="53"/>
      <c r="B68" s="123" t="s">
        <v>104</v>
      </c>
      <c r="C68" s="124"/>
      <c r="D68" s="124"/>
      <c r="E68" s="124"/>
      <c r="F68" s="69"/>
      <c r="G68" s="50"/>
    </row>
    <row r="69" spans="1:7" ht="12" customHeight="1" x14ac:dyDescent="0.35">
      <c r="A69" s="53"/>
      <c r="B69" s="121" t="s">
        <v>47</v>
      </c>
      <c r="C69" s="125"/>
      <c r="D69" s="125"/>
      <c r="E69" s="125"/>
      <c r="F69" s="70"/>
      <c r="G69" s="50"/>
    </row>
    <row r="70" spans="1:7" ht="12" customHeight="1" x14ac:dyDescent="0.35">
      <c r="A70" s="53"/>
      <c r="B70" s="121" t="s">
        <v>93</v>
      </c>
      <c r="C70" s="125"/>
      <c r="D70" s="125"/>
      <c r="E70" s="125"/>
      <c r="F70" s="70"/>
      <c r="G70" s="50"/>
    </row>
    <row r="71" spans="1:7" ht="12" customHeight="1" x14ac:dyDescent="0.35">
      <c r="A71" s="53"/>
      <c r="B71" s="121" t="s">
        <v>65</v>
      </c>
      <c r="C71" s="125"/>
      <c r="D71" s="125"/>
      <c r="E71" s="125"/>
      <c r="F71" s="70"/>
      <c r="G71" s="50"/>
    </row>
    <row r="72" spans="1:7" ht="12" customHeight="1" x14ac:dyDescent="0.35">
      <c r="A72" s="53"/>
      <c r="B72" s="121" t="s">
        <v>66</v>
      </c>
      <c r="C72" s="125"/>
      <c r="D72" s="125"/>
      <c r="E72" s="125"/>
      <c r="F72" s="70"/>
      <c r="G72" s="50"/>
    </row>
    <row r="73" spans="1:7" ht="12" customHeight="1" x14ac:dyDescent="0.35">
      <c r="A73" s="53"/>
      <c r="B73" s="121" t="s">
        <v>67</v>
      </c>
      <c r="C73" s="125"/>
      <c r="D73" s="125"/>
      <c r="E73" s="125"/>
      <c r="F73" s="70"/>
      <c r="G73" s="50"/>
    </row>
    <row r="74" spans="1:7" ht="12" customHeight="1" x14ac:dyDescent="0.35">
      <c r="A74" s="53"/>
      <c r="B74" s="121" t="s">
        <v>68</v>
      </c>
      <c r="C74" s="125"/>
      <c r="D74" s="125"/>
      <c r="E74" s="125"/>
      <c r="F74" s="70"/>
      <c r="G74" s="50"/>
    </row>
    <row r="75" spans="1:7" ht="12" customHeight="1" x14ac:dyDescent="0.35">
      <c r="A75" s="53"/>
      <c r="B75" s="121" t="s">
        <v>94</v>
      </c>
      <c r="C75" s="125"/>
      <c r="D75" s="125"/>
      <c r="E75" s="125"/>
      <c r="F75" s="70"/>
      <c r="G75" s="50"/>
    </row>
    <row r="76" spans="1:7" ht="12" customHeight="1" x14ac:dyDescent="0.35">
      <c r="A76" s="53"/>
      <c r="B76" s="121" t="s">
        <v>95</v>
      </c>
      <c r="C76" s="125"/>
      <c r="D76" s="125"/>
      <c r="E76" s="125"/>
      <c r="F76" s="70"/>
      <c r="G76" s="50"/>
    </row>
    <row r="77" spans="1:7" ht="12.75" customHeight="1" thickBot="1" x14ac:dyDescent="0.4">
      <c r="A77" s="53"/>
      <c r="B77" s="122" t="s">
        <v>96</v>
      </c>
      <c r="C77" s="126"/>
      <c r="D77" s="126"/>
      <c r="E77" s="126"/>
      <c r="F77" s="71"/>
      <c r="G77" s="50"/>
    </row>
    <row r="78" spans="1:7" ht="12.75" customHeight="1" thickBot="1" x14ac:dyDescent="0.4">
      <c r="A78" s="53"/>
      <c r="B78" s="127"/>
      <c r="C78" s="125"/>
      <c r="D78" s="125"/>
      <c r="E78" s="125"/>
      <c r="F78" s="52"/>
      <c r="G78" s="50"/>
    </row>
    <row r="79" spans="1:7" ht="15" customHeight="1" thickBot="1" x14ac:dyDescent="0.4">
      <c r="A79" s="53"/>
      <c r="B79" s="152" t="s">
        <v>48</v>
      </c>
      <c r="C79" s="153"/>
      <c r="D79" s="151"/>
      <c r="E79" s="128"/>
      <c r="F79" s="48"/>
      <c r="G79" s="50"/>
    </row>
    <row r="80" spans="1:7" ht="12" customHeight="1" x14ac:dyDescent="0.35">
      <c r="A80" s="53"/>
      <c r="B80" s="148" t="s">
        <v>39</v>
      </c>
      <c r="C80" s="149" t="s">
        <v>49</v>
      </c>
      <c r="D80" s="150" t="s">
        <v>50</v>
      </c>
      <c r="E80" s="128"/>
      <c r="F80" s="48"/>
      <c r="G80" s="50"/>
    </row>
    <row r="81" spans="1:7" ht="12" customHeight="1" x14ac:dyDescent="0.35">
      <c r="A81" s="53"/>
      <c r="B81" s="129" t="s">
        <v>51</v>
      </c>
      <c r="C81" s="130">
        <f>+G28</f>
        <v>1702500</v>
      </c>
      <c r="D81" s="131">
        <f>(C81/C87)</f>
        <v>0.19525638798046405</v>
      </c>
      <c r="E81" s="128"/>
      <c r="F81" s="48"/>
      <c r="G81" s="50"/>
    </row>
    <row r="82" spans="1:7" ht="12" customHeight="1" x14ac:dyDescent="0.35">
      <c r="A82" s="53"/>
      <c r="B82" s="129" t="s">
        <v>52</v>
      </c>
      <c r="C82" s="132">
        <v>0</v>
      </c>
      <c r="D82" s="131">
        <v>0</v>
      </c>
      <c r="E82" s="128"/>
      <c r="F82" s="48"/>
      <c r="G82" s="50"/>
    </row>
    <row r="83" spans="1:7" ht="12" customHeight="1" x14ac:dyDescent="0.35">
      <c r="A83" s="53"/>
      <c r="B83" s="129" t="s">
        <v>53</v>
      </c>
      <c r="C83" s="130">
        <f>+G39</f>
        <v>230000</v>
      </c>
      <c r="D83" s="131">
        <f>(C83/C87)</f>
        <v>2.6378249183851236E-2</v>
      </c>
      <c r="E83" s="128"/>
      <c r="F83" s="48"/>
      <c r="G83" s="50"/>
    </row>
    <row r="84" spans="1:7" ht="12" customHeight="1" x14ac:dyDescent="0.35">
      <c r="A84" s="53"/>
      <c r="B84" s="129" t="s">
        <v>31</v>
      </c>
      <c r="C84" s="130">
        <f>+G54</f>
        <v>6371600</v>
      </c>
      <c r="D84" s="131">
        <f>(C84/C87)</f>
        <v>0.73074631521663713</v>
      </c>
      <c r="E84" s="128"/>
      <c r="F84" s="48"/>
      <c r="G84" s="50"/>
    </row>
    <row r="85" spans="1:7" ht="12" customHeight="1" x14ac:dyDescent="0.35">
      <c r="A85" s="53"/>
      <c r="B85" s="129" t="s">
        <v>54</v>
      </c>
      <c r="C85" s="133">
        <f>+G59</f>
        <v>0</v>
      </c>
      <c r="D85" s="131">
        <f>(C85/C87)</f>
        <v>0</v>
      </c>
      <c r="E85" s="134"/>
      <c r="F85" s="49"/>
      <c r="G85" s="50"/>
    </row>
    <row r="86" spans="1:7" ht="12" customHeight="1" x14ac:dyDescent="0.35">
      <c r="A86" s="53"/>
      <c r="B86" s="129" t="s">
        <v>55</v>
      </c>
      <c r="C86" s="133">
        <f>+G62</f>
        <v>415205</v>
      </c>
      <c r="D86" s="131">
        <f>(C86/C87)</f>
        <v>4.7619047619047616E-2</v>
      </c>
      <c r="E86" s="134"/>
      <c r="F86" s="49"/>
      <c r="G86" s="50"/>
    </row>
    <row r="87" spans="1:7" ht="12.75" customHeight="1" thickBot="1" x14ac:dyDescent="0.4">
      <c r="A87" s="53"/>
      <c r="B87" s="135" t="s">
        <v>56</v>
      </c>
      <c r="C87" s="136">
        <f>SUM(C81:C86)</f>
        <v>8719305</v>
      </c>
      <c r="D87" s="137">
        <f>SUM(D81:D86)</f>
        <v>1</v>
      </c>
      <c r="E87" s="134"/>
      <c r="F87" s="49"/>
      <c r="G87" s="50"/>
    </row>
    <row r="88" spans="1:7" ht="12" customHeight="1" x14ac:dyDescent="0.35">
      <c r="A88" s="53"/>
      <c r="B88" s="127"/>
      <c r="C88" s="138"/>
      <c r="D88" s="138"/>
      <c r="E88" s="138"/>
      <c r="F88" s="55"/>
      <c r="G88" s="50"/>
    </row>
    <row r="89" spans="1:7" ht="12.75" customHeight="1" thickBot="1" x14ac:dyDescent="0.4">
      <c r="A89" s="53"/>
      <c r="B89" s="139"/>
      <c r="C89" s="138"/>
      <c r="D89" s="138"/>
      <c r="E89" s="138"/>
      <c r="F89" s="55"/>
      <c r="G89" s="50"/>
    </row>
    <row r="90" spans="1:7" ht="12" customHeight="1" thickBot="1" x14ac:dyDescent="0.4">
      <c r="A90" s="53"/>
      <c r="B90" s="144"/>
      <c r="C90" s="145" t="s">
        <v>102</v>
      </c>
      <c r="D90" s="146"/>
      <c r="E90" s="147"/>
      <c r="F90" s="49"/>
      <c r="G90" s="50"/>
    </row>
    <row r="91" spans="1:7" ht="12" customHeight="1" x14ac:dyDescent="0.35">
      <c r="A91" s="53"/>
      <c r="B91" s="140" t="s">
        <v>97</v>
      </c>
      <c r="C91" s="141">
        <f>+E91*(1-0.3)</f>
        <v>42000</v>
      </c>
      <c r="D91" s="141">
        <f>+E91*(1-0.2)</f>
        <v>48000</v>
      </c>
      <c r="E91" s="142">
        <v>60000</v>
      </c>
      <c r="F91" s="72"/>
      <c r="G91" s="51"/>
    </row>
    <row r="92" spans="1:7" ht="12.75" customHeight="1" thickBot="1" x14ac:dyDescent="0.4">
      <c r="A92" s="53"/>
      <c r="B92" s="135" t="s">
        <v>98</v>
      </c>
      <c r="C92" s="136">
        <f>(G63/C91)</f>
        <v>207.60249999999999</v>
      </c>
      <c r="D92" s="136">
        <f>(G63/D91)</f>
        <v>181.6521875</v>
      </c>
      <c r="E92" s="143">
        <f>(G63/E91)</f>
        <v>145.32175000000001</v>
      </c>
      <c r="F92" s="72"/>
      <c r="G92" s="51"/>
    </row>
    <row r="93" spans="1:7" ht="15.65" customHeight="1" x14ac:dyDescent="0.35">
      <c r="A93" s="53"/>
      <c r="B93" s="68" t="s">
        <v>57</v>
      </c>
      <c r="C93" s="52"/>
      <c r="D93" s="52"/>
      <c r="E93" s="52"/>
      <c r="F93" s="52"/>
      <c r="G93" s="52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dcterms:created xsi:type="dcterms:W3CDTF">2020-11-27T12:49:26Z</dcterms:created>
  <dcterms:modified xsi:type="dcterms:W3CDTF">2023-01-24T13:46:04Z</dcterms:modified>
</cp:coreProperties>
</file>