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zanahor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62" i="1"/>
  <c r="F62" i="1" s="1"/>
  <c r="F63" i="1" s="1"/>
  <c r="B86" i="1" s="1"/>
  <c r="E57" i="1"/>
  <c r="F57" i="1" s="1"/>
  <c r="F55" i="1"/>
  <c r="E55" i="1"/>
  <c r="E54" i="1"/>
  <c r="F54" i="1" s="1"/>
  <c r="F53" i="1"/>
  <c r="E53" i="1"/>
  <c r="E52" i="1"/>
  <c r="F52" i="1" s="1"/>
  <c r="F50" i="1"/>
  <c r="E50" i="1"/>
  <c r="E49" i="1"/>
  <c r="F49" i="1" s="1"/>
  <c r="C49" i="1"/>
  <c r="E48" i="1"/>
  <c r="C48" i="1"/>
  <c r="F48" i="1" s="1"/>
  <c r="F47" i="1"/>
  <c r="E47" i="1"/>
  <c r="E45" i="1"/>
  <c r="F45" i="1" s="1"/>
  <c r="F39" i="1"/>
  <c r="E39" i="1"/>
  <c r="E38" i="1"/>
  <c r="F38" i="1" s="1"/>
  <c r="E37" i="1"/>
  <c r="F37" i="1" s="1"/>
  <c r="F40" i="1" s="1"/>
  <c r="B84" i="1" s="1"/>
  <c r="F27" i="1"/>
  <c r="E27" i="1"/>
  <c r="E26" i="1"/>
  <c r="F26" i="1" s="1"/>
  <c r="F25" i="1"/>
  <c r="E25" i="1"/>
  <c r="E24" i="1"/>
  <c r="F24" i="1" s="1"/>
  <c r="E23" i="1"/>
  <c r="F23" i="1" s="1"/>
  <c r="E22" i="1"/>
  <c r="F22" i="1" s="1"/>
  <c r="E21" i="1"/>
  <c r="F21" i="1" s="1"/>
  <c r="F12" i="1"/>
  <c r="F68" i="1" s="1"/>
  <c r="F28" i="1" l="1"/>
  <c r="F58" i="1"/>
  <c r="B85" i="1" s="1"/>
  <c r="F65" i="1" l="1"/>
  <c r="B82" i="1"/>
  <c r="F66" i="1" l="1"/>
  <c r="B87" i="1" s="1"/>
  <c r="F67" i="1"/>
  <c r="D93" i="1" l="1"/>
  <c r="C93" i="1"/>
  <c r="B93" i="1"/>
  <c r="F69" i="1"/>
  <c r="B88" i="1"/>
  <c r="C84" i="1" l="1"/>
  <c r="C86" i="1"/>
  <c r="C85" i="1"/>
  <c r="C82" i="1"/>
  <c r="C87" i="1"/>
  <c r="C88" i="1" l="1"/>
</calcChain>
</file>

<file path=xl/sharedStrings.xml><?xml version="1.0" encoding="utf-8"?>
<sst xmlns="http://schemas.openxmlformats.org/spreadsheetml/2006/main" count="161" uniqueCount="113">
  <si>
    <t>RUBRO O CULTIVO</t>
  </si>
  <si>
    <t>ZANAHORIA</t>
  </si>
  <si>
    <t>RENDIMIENTO (Kg/ha)</t>
  </si>
  <si>
    <t>VARIEDAD</t>
  </si>
  <si>
    <t>Chantenay Redco</t>
  </si>
  <si>
    <t>Fecha Estimada precio venta</t>
  </si>
  <si>
    <t>Agosto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</si>
  <si>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</si>
  <si>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</si>
  <si>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</si>
  <si>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</si>
  <si>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</si>
  <si>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</si>
  <si>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</si>
  <si>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</si>
  <si>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</si>
  <si>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</si>
  <si>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</si>
  <si>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</si>
  <si>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</si>
  <si>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</si>
  <si>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</si>
  <si>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 xml:space="preserve">sequia 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</si>
  <si>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</si>
  <si>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</si>
  <si>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</si>
  <si>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</si>
  <si>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</si>
  <si>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</si>
  <si>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</si>
  <si>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</si>
  <si>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</si>
  <si>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</si>
  <si>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</si>
  <si>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Marzo</t>
  </si>
  <si>
    <t>Materia organica</t>
  </si>
  <si>
    <t>riego</t>
  </si>
  <si>
    <t>Mar-Ago</t>
  </si>
  <si>
    <t>APLICACIÓN  FERTILIZANTES</t>
  </si>
  <si>
    <t>Aplicación agroquimico</t>
  </si>
  <si>
    <t>cosecha</t>
  </si>
  <si>
    <t>Jul-Ago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</si>
  <si>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</si>
  <si>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</si>
  <si>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</si>
  <si>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</si>
  <si>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</si>
  <si>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</si>
  <si>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</si>
  <si>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</si>
  <si>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</si>
  <si>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</si>
  <si>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</si>
  <si>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</si>
  <si>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</si>
  <si>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</si>
  <si>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</si>
  <si>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</t>
  </si>
  <si>
    <t>Semilla zanahoria</t>
  </si>
  <si>
    <t>Kg</t>
  </si>
  <si>
    <t>FERTILIZANTES</t>
  </si>
  <si>
    <t>Nitrato de Potasio</t>
  </si>
  <si>
    <t xml:space="preserve">U </t>
  </si>
  <si>
    <t>Jun-Sep</t>
  </si>
  <si>
    <t>urea</t>
  </si>
  <si>
    <t>Abr-Sep</t>
  </si>
  <si>
    <t>SFT</t>
  </si>
  <si>
    <t>Feb-Mar</t>
  </si>
  <si>
    <t>Materia Organica</t>
  </si>
  <si>
    <t>Ton</t>
  </si>
  <si>
    <t>INSECTICIDAS</t>
  </si>
  <si>
    <t>Furadan 10 G</t>
  </si>
  <si>
    <t>lorsban</t>
  </si>
  <si>
    <t>Lt</t>
  </si>
  <si>
    <t>May-jul</t>
  </si>
  <si>
    <t xml:space="preserve">Dimetoato </t>
  </si>
  <si>
    <t>Selecron 720  EC</t>
  </si>
  <si>
    <t>HERBICIDAS</t>
  </si>
  <si>
    <t xml:space="preserve">Flecha </t>
  </si>
  <si>
    <t>May-Jun</t>
  </si>
  <si>
    <t>Subtotal Insumos</t>
  </si>
  <si>
    <t xml:space="preserve">   OTROS</t>
  </si>
  <si>
    <t>ITEM</t>
  </si>
  <si>
    <t>Sacos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</si>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</sst>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164" fontId="1" fillId="0" borderId="0" xfId="2" applyNumberFormat="1" applyFont="1" applyBorder="1"/>
    <xf numFmtId="0" fontId="5" fillId="2" borderId="0" xfId="0" applyFont="1" applyFill="1" applyAlignment="1">
      <alignment horizontal="center" vertical="center" wrapText="1"/>
    </xf>
    <xf numFmtId="164" fontId="7" fillId="0" borderId="0" xfId="2" applyNumberFormat="1" applyFont="1" applyBorder="1"/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5" fillId="2" borderId="1" xfId="2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7" fillId="0" borderId="1" xfId="0" applyFont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0" fillId="0" borderId="1" xfId="0" applyBorder="1"/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9" fontId="0" fillId="0" borderId="1" xfId="0" applyNumberForma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38100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7F1F5B-0FEF-3678-8EC0-54FFCD9D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182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activeCell="I21" sqref="I21"/>
    </sheetView>
  </sheetViews>
  <sheetFormatPr baseColWidth="10" defaultRowHeight="15" x14ac:dyDescent="0.25"/>
  <cols>
    <col min="1" max="1" width="23.42578125" customWidth="1"/>
    <col min="2" max="2" width="13.28515625" bestFit="1" customWidth="1"/>
    <col min="3" max="3" width="15.5703125" bestFit="1" customWidth="1"/>
    <col min="4" max="4" width="11.42578125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300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6000000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6</v>
      </c>
    </row>
    <row r="15" spans="1:6" x14ac:dyDescent="0.25">
      <c r="A15" s="11" t="s">
        <v>20</v>
      </c>
      <c r="B15" s="12">
        <v>44896</v>
      </c>
      <c r="C15" s="13"/>
      <c r="E15" s="8" t="s">
        <v>21</v>
      </c>
      <c r="F15" s="9" t="s">
        <v>22</v>
      </c>
    </row>
    <row r="16" spans="1:6" x14ac:dyDescent="0.25">
      <c r="A16" s="14"/>
      <c r="B16" s="15" t="s">
        <v>23</v>
      </c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4"/>
      <c r="B18" s="14"/>
      <c r="C18" s="14"/>
      <c r="D18" s="14"/>
      <c r="E18" s="18"/>
      <c r="F18" s="18"/>
    </row>
    <row r="19" spans="1:6" x14ac:dyDescent="0.25">
      <c r="A19" s="19" t="s">
        <v>25</v>
      </c>
      <c r="E19" s="16"/>
      <c r="F19" s="16"/>
    </row>
    <row r="20" spans="1:6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6" t="s">
        <v>32</v>
      </c>
      <c r="B21" s="23" t="s">
        <v>33</v>
      </c>
      <c r="C21" s="23">
        <v>10</v>
      </c>
      <c r="D21" s="23" t="s">
        <v>34</v>
      </c>
      <c r="E21" s="24">
        <f>VLOOKUP(A21,[1]PRECIO!A2:C221,3,0)</f>
        <v>30000</v>
      </c>
      <c r="F21" s="24">
        <f t="shared" ref="F21:F27" si="0">E21*C21</f>
        <v>300000</v>
      </c>
    </row>
    <row r="22" spans="1:6" x14ac:dyDescent="0.25">
      <c r="A22" s="6" t="s">
        <v>35</v>
      </c>
      <c r="B22" s="23" t="s">
        <v>33</v>
      </c>
      <c r="C22" s="23">
        <v>6</v>
      </c>
      <c r="D22" s="23" t="s">
        <v>34</v>
      </c>
      <c r="E22" s="24">
        <f>VLOOKUP(A22,[1]PRECIO!A3:C222,3,0)</f>
        <v>82795</v>
      </c>
      <c r="F22" s="24">
        <f t="shared" si="0"/>
        <v>496770</v>
      </c>
    </row>
    <row r="23" spans="1:6" x14ac:dyDescent="0.25">
      <c r="A23" s="6" t="s">
        <v>36</v>
      </c>
      <c r="B23" s="23" t="s">
        <v>33</v>
      </c>
      <c r="C23" s="23">
        <v>10</v>
      </c>
      <c r="D23" s="23" t="s">
        <v>37</v>
      </c>
      <c r="E23" s="24">
        <f>VLOOKUP(A23,[1]PRECIO!A4:C223,3,0)</f>
        <v>30000</v>
      </c>
      <c r="F23" s="24">
        <f t="shared" si="0"/>
        <v>300000</v>
      </c>
    </row>
    <row r="24" spans="1:6" x14ac:dyDescent="0.25">
      <c r="A24" s="6" t="s">
        <v>38</v>
      </c>
      <c r="B24" s="23" t="s">
        <v>33</v>
      </c>
      <c r="C24" s="23">
        <v>4</v>
      </c>
      <c r="D24" s="23" t="s">
        <v>37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6" t="s">
        <v>39</v>
      </c>
      <c r="B25" s="23" t="s">
        <v>33</v>
      </c>
      <c r="C25" s="23">
        <v>8</v>
      </c>
      <c r="D25" s="23" t="s">
        <v>37</v>
      </c>
      <c r="E25" s="24">
        <f>VLOOKUP(A25,[1]PRECIO!A6:C225,3,0)</f>
        <v>30000</v>
      </c>
      <c r="F25" s="24">
        <f t="shared" si="0"/>
        <v>240000</v>
      </c>
    </row>
    <row r="26" spans="1:6" x14ac:dyDescent="0.25">
      <c r="A26" s="6" t="s">
        <v>40</v>
      </c>
      <c r="B26" s="23" t="s">
        <v>33</v>
      </c>
      <c r="C26" s="23">
        <v>12</v>
      </c>
      <c r="D26" s="23" t="s">
        <v>41</v>
      </c>
      <c r="E26" s="24">
        <f>VLOOKUP(A26,[1]PRECIO!A7:C226,3,0)</f>
        <v>30000</v>
      </c>
      <c r="F26" s="24">
        <f t="shared" si="0"/>
        <v>360000</v>
      </c>
    </row>
    <row r="27" spans="1:6" x14ac:dyDescent="0.25">
      <c r="A27" s="6" t="s">
        <v>42</v>
      </c>
      <c r="B27" s="23" t="s">
        <v>33</v>
      </c>
      <c r="C27" s="23">
        <v>10</v>
      </c>
      <c r="D27" s="23" t="s">
        <v>41</v>
      </c>
      <c r="E27" s="24">
        <f>VLOOKUP(A27,[1]PRECIO!A8:C227,3,0)</f>
        <v>30000</v>
      </c>
      <c r="F27" s="24">
        <f t="shared" si="0"/>
        <v>300000</v>
      </c>
    </row>
    <row r="28" spans="1:6" x14ac:dyDescent="0.25">
      <c r="A28" s="25" t="s">
        <v>43</v>
      </c>
      <c r="B28" s="26"/>
      <c r="C28" s="26"/>
      <c r="D28" s="26"/>
      <c r="E28" s="27"/>
      <c r="F28" s="28">
        <f>SUM(F21:F27)</f>
        <v>2116770</v>
      </c>
    </row>
    <row r="29" spans="1:6" x14ac:dyDescent="0.25">
      <c r="E29" s="16"/>
      <c r="F29" s="16"/>
    </row>
    <row r="30" spans="1:6" x14ac:dyDescent="0.25">
      <c r="A30" s="19" t="s">
        <v>44</v>
      </c>
      <c r="E30" s="16"/>
      <c r="F30" s="16"/>
    </row>
    <row r="31" spans="1:6" x14ac:dyDescent="0.25">
      <c r="A31" s="20" t="s">
        <v>26</v>
      </c>
      <c r="B31" s="20" t="s">
        <v>27</v>
      </c>
      <c r="C31" s="20" t="s">
        <v>28</v>
      </c>
      <c r="D31" s="20" t="s">
        <v>29</v>
      </c>
      <c r="E31" s="21" t="s">
        <v>30</v>
      </c>
      <c r="F31" s="22" t="s">
        <v>31</v>
      </c>
    </row>
    <row r="32" spans="1:6" x14ac:dyDescent="0.25">
      <c r="A32" s="29"/>
      <c r="B32" s="30"/>
      <c r="C32" s="30"/>
      <c r="D32" s="30"/>
      <c r="E32" s="24"/>
      <c r="F32" s="24"/>
    </row>
    <row r="33" spans="1:6" x14ac:dyDescent="0.25">
      <c r="A33" s="25" t="s">
        <v>45</v>
      </c>
      <c r="B33" s="26"/>
      <c r="C33" s="26"/>
      <c r="D33" s="26"/>
      <c r="E33" s="27"/>
      <c r="F33" s="31"/>
    </row>
    <row r="34" spans="1:6" x14ac:dyDescent="0.25">
      <c r="E34" s="16"/>
      <c r="F34" s="16"/>
    </row>
    <row r="35" spans="1:6" x14ac:dyDescent="0.25">
      <c r="A35" s="19" t="s">
        <v>46</v>
      </c>
      <c r="E35" s="16"/>
      <c r="F35" s="16"/>
    </row>
    <row r="36" spans="1:6" x14ac:dyDescent="0.25">
      <c r="A36" s="20" t="s">
        <v>26</v>
      </c>
      <c r="B36" s="20" t="s">
        <v>27</v>
      </c>
      <c r="C36" s="20" t="s">
        <v>28</v>
      </c>
      <c r="D36" s="20" t="s">
        <v>29</v>
      </c>
      <c r="E36" s="21" t="s">
        <v>30</v>
      </c>
      <c r="F36" s="22" t="s">
        <v>31</v>
      </c>
    </row>
    <row r="37" spans="1:6" x14ac:dyDescent="0.25">
      <c r="A37" s="32" t="s">
        <v>47</v>
      </c>
      <c r="B37" s="33" t="s">
        <v>48</v>
      </c>
      <c r="C37" s="34">
        <v>6.25E-2</v>
      </c>
      <c r="D37" s="35" t="s">
        <v>49</v>
      </c>
      <c r="E37" s="36">
        <f>VLOOKUP(A37,[1]PRECIO!A18:C237,3,0)</f>
        <v>200000</v>
      </c>
      <c r="F37" s="36">
        <f>E37*C37</f>
        <v>12500</v>
      </c>
    </row>
    <row r="38" spans="1:6" x14ac:dyDescent="0.25">
      <c r="A38" s="32" t="s">
        <v>50</v>
      </c>
      <c r="B38" s="33" t="s">
        <v>48</v>
      </c>
      <c r="C38" s="34">
        <v>0.05</v>
      </c>
      <c r="D38" s="35" t="s">
        <v>49</v>
      </c>
      <c r="E38" s="36">
        <f>VLOOKUP(A38,[1]PRECIO!A19:C238,3,0)</f>
        <v>200000</v>
      </c>
      <c r="F38" s="36">
        <f>E38*C38</f>
        <v>10000</v>
      </c>
    </row>
    <row r="39" spans="1:6" x14ac:dyDescent="0.25">
      <c r="A39" s="32" t="s">
        <v>51</v>
      </c>
      <c r="B39" s="33" t="s">
        <v>48</v>
      </c>
      <c r="C39" s="34">
        <v>0.05</v>
      </c>
      <c r="D39" s="35" t="s">
        <v>49</v>
      </c>
      <c r="E39" s="36">
        <f>VLOOKUP(A39,[1]PRECIO!A20:C239,3,0)</f>
        <v>200000</v>
      </c>
      <c r="F39" s="36">
        <f>E39*C39</f>
        <v>10000</v>
      </c>
    </row>
    <row r="40" spans="1:6" x14ac:dyDescent="0.25">
      <c r="A40" s="25" t="s">
        <v>52</v>
      </c>
      <c r="B40" s="26"/>
      <c r="C40" s="26"/>
      <c r="D40" s="26"/>
      <c r="E40" s="27"/>
      <c r="F40" s="28">
        <f>SUM(F37:F39)</f>
        <v>32500</v>
      </c>
    </row>
    <row r="41" spans="1:6" x14ac:dyDescent="0.25">
      <c r="E41" s="16"/>
      <c r="F41" s="16"/>
    </row>
    <row r="42" spans="1:6" x14ac:dyDescent="0.25">
      <c r="A42" s="19" t="s">
        <v>53</v>
      </c>
      <c r="E42" s="16"/>
      <c r="F42" s="16"/>
    </row>
    <row r="43" spans="1:6" x14ac:dyDescent="0.25">
      <c r="A43" s="20" t="s">
        <v>53</v>
      </c>
      <c r="B43" s="37" t="s">
        <v>54</v>
      </c>
      <c r="C43" s="37" t="s">
        <v>55</v>
      </c>
      <c r="D43" s="20" t="s">
        <v>29</v>
      </c>
      <c r="E43" s="22" t="s">
        <v>30</v>
      </c>
      <c r="F43" s="22" t="s">
        <v>56</v>
      </c>
    </row>
    <row r="44" spans="1:6" x14ac:dyDescent="0.25">
      <c r="A44" s="38" t="s">
        <v>57</v>
      </c>
      <c r="B44" s="30"/>
      <c r="C44" s="39"/>
      <c r="D44" s="30"/>
      <c r="E44" s="40"/>
      <c r="F44" s="40"/>
    </row>
    <row r="45" spans="1:6" x14ac:dyDescent="0.25">
      <c r="A45" s="29" t="s">
        <v>58</v>
      </c>
      <c r="B45" s="30" t="s">
        <v>59</v>
      </c>
      <c r="C45" s="30">
        <v>8</v>
      </c>
      <c r="D45" s="30" t="s">
        <v>34</v>
      </c>
      <c r="E45" s="40">
        <f>VLOOKUP(A45,[1]PRECIO!A26:C245,3,0)</f>
        <v>16350</v>
      </c>
      <c r="F45" s="40">
        <f>E45*C45</f>
        <v>130800</v>
      </c>
    </row>
    <row r="46" spans="1:6" x14ac:dyDescent="0.25">
      <c r="A46" s="41" t="s">
        <v>60</v>
      </c>
      <c r="B46" s="30"/>
      <c r="C46" s="30"/>
      <c r="D46" s="30"/>
      <c r="E46" s="40"/>
      <c r="F46" s="40"/>
    </row>
    <row r="47" spans="1:6" x14ac:dyDescent="0.25">
      <c r="A47" s="32" t="s">
        <v>61</v>
      </c>
      <c r="B47" s="30" t="s">
        <v>62</v>
      </c>
      <c r="C47" s="30">
        <v>10</v>
      </c>
      <c r="D47" s="30" t="s">
        <v>63</v>
      </c>
      <c r="E47" s="40">
        <f>VLOOKUP(A47,[1]PRECIO!A28:C247,3,0)</f>
        <v>50800</v>
      </c>
      <c r="F47" s="40">
        <f>E47*C47</f>
        <v>508000</v>
      </c>
    </row>
    <row r="48" spans="1:6" x14ac:dyDescent="0.25">
      <c r="A48" s="29" t="s">
        <v>64</v>
      </c>
      <c r="B48" s="30" t="s">
        <v>62</v>
      </c>
      <c r="C48" s="39">
        <f>300/25</f>
        <v>12</v>
      </c>
      <c r="D48" s="30" t="s">
        <v>65</v>
      </c>
      <c r="E48" s="40">
        <f>VLOOKUP(A48,[1]PRECIO!A29:C248,3,0)</f>
        <v>32700</v>
      </c>
      <c r="F48" s="40">
        <f>E48*C48</f>
        <v>392400</v>
      </c>
    </row>
    <row r="49" spans="1:6" x14ac:dyDescent="0.25">
      <c r="A49" s="29" t="s">
        <v>66</v>
      </c>
      <c r="B49" s="30" t="s">
        <v>62</v>
      </c>
      <c r="C49" s="30">
        <f>200/25</f>
        <v>8</v>
      </c>
      <c r="D49" s="30" t="s">
        <v>67</v>
      </c>
      <c r="E49" s="40">
        <f>VLOOKUP(A49,[1]PRECIO!A30:C249,3,0)</f>
        <v>34400</v>
      </c>
      <c r="F49" s="40">
        <f>E49*C49</f>
        <v>275200</v>
      </c>
    </row>
    <row r="50" spans="1:6" x14ac:dyDescent="0.25">
      <c r="A50" s="42" t="s">
        <v>68</v>
      </c>
      <c r="B50" s="30" t="s">
        <v>69</v>
      </c>
      <c r="C50" s="30">
        <v>2.4</v>
      </c>
      <c r="D50" s="39" t="s">
        <v>67</v>
      </c>
      <c r="E50" s="40">
        <f>VLOOKUP(A50,[1]PRECIO!A31:C250,3,0)</f>
        <v>82795</v>
      </c>
      <c r="F50" s="40">
        <f>E50*C50</f>
        <v>198708</v>
      </c>
    </row>
    <row r="51" spans="1:6" x14ac:dyDescent="0.25">
      <c r="A51" s="43" t="s">
        <v>70</v>
      </c>
      <c r="B51" s="30"/>
      <c r="C51" s="39"/>
      <c r="D51" s="30"/>
      <c r="E51" s="40"/>
      <c r="F51" s="40"/>
    </row>
    <row r="52" spans="1:6" x14ac:dyDescent="0.25">
      <c r="A52" s="44" t="s">
        <v>71</v>
      </c>
      <c r="B52" s="30" t="s">
        <v>59</v>
      </c>
      <c r="C52" s="30">
        <v>2</v>
      </c>
      <c r="D52" s="39" t="s">
        <v>34</v>
      </c>
      <c r="E52" s="40">
        <f>VLOOKUP(A52,[1]PRECIO!A33:C252,3,0)</f>
        <v>18532</v>
      </c>
      <c r="F52" s="40">
        <f>E52*C52</f>
        <v>37064</v>
      </c>
    </row>
    <row r="53" spans="1:6" x14ac:dyDescent="0.25">
      <c r="A53" s="44" t="s">
        <v>72</v>
      </c>
      <c r="B53" s="30" t="s">
        <v>73</v>
      </c>
      <c r="C53" s="30">
        <v>10</v>
      </c>
      <c r="D53" s="30" t="s">
        <v>74</v>
      </c>
      <c r="E53" s="40">
        <f>VLOOKUP(A53,[1]PRECIO!A34:C253,3,0)</f>
        <v>40320</v>
      </c>
      <c r="F53" s="40">
        <f>E53*C53</f>
        <v>403200</v>
      </c>
    </row>
    <row r="54" spans="1:6" x14ac:dyDescent="0.25">
      <c r="A54" s="44" t="s">
        <v>75</v>
      </c>
      <c r="B54" s="45" t="s">
        <v>73</v>
      </c>
      <c r="C54" s="30">
        <v>1</v>
      </c>
      <c r="D54" s="30" t="s">
        <v>74</v>
      </c>
      <c r="E54" s="40">
        <f>VLOOKUP(A54,[1]PRECIO!A35:C254,3,0)</f>
        <v>25490</v>
      </c>
      <c r="F54" s="40">
        <f>E54*C54</f>
        <v>25490</v>
      </c>
    </row>
    <row r="55" spans="1:6" x14ac:dyDescent="0.25">
      <c r="A55" s="44" t="s">
        <v>76</v>
      </c>
      <c r="B55" s="30" t="s">
        <v>73</v>
      </c>
      <c r="C55" s="30">
        <v>1</v>
      </c>
      <c r="D55" s="30" t="s">
        <v>74</v>
      </c>
      <c r="E55" s="40">
        <f>VLOOKUP(A55,[1]PRECIO!A36:C255,3,0)</f>
        <v>53880</v>
      </c>
      <c r="F55" s="40">
        <f>E55*C55</f>
        <v>53880</v>
      </c>
    </row>
    <row r="56" spans="1:6" x14ac:dyDescent="0.25">
      <c r="A56" s="43" t="s">
        <v>77</v>
      </c>
      <c r="B56" s="30"/>
      <c r="C56" s="30"/>
      <c r="D56" s="30"/>
      <c r="E56" s="40"/>
      <c r="F56" s="40"/>
    </row>
    <row r="57" spans="1:6" x14ac:dyDescent="0.25">
      <c r="A57" s="42" t="s">
        <v>78</v>
      </c>
      <c r="B57" s="30" t="s">
        <v>73</v>
      </c>
      <c r="C57" s="30">
        <v>5</v>
      </c>
      <c r="D57" s="30" t="s">
        <v>79</v>
      </c>
      <c r="E57" s="40">
        <f>VLOOKUP(A57,[1]PRECIO!A38:C257,3,0)</f>
        <v>36640</v>
      </c>
      <c r="F57" s="40">
        <f>E57*C57</f>
        <v>183200</v>
      </c>
    </row>
    <row r="58" spans="1:6" x14ac:dyDescent="0.25">
      <c r="A58" s="25" t="s">
        <v>80</v>
      </c>
      <c r="B58" s="26"/>
      <c r="C58" s="26"/>
      <c r="D58" s="26"/>
      <c r="E58" s="27"/>
      <c r="F58" s="28">
        <f>SUM(F44:F57)</f>
        <v>2207942</v>
      </c>
    </row>
    <row r="59" spans="1:6" x14ac:dyDescent="0.25">
      <c r="E59" s="16"/>
      <c r="F59" s="16"/>
    </row>
    <row r="60" spans="1:6" x14ac:dyDescent="0.25">
      <c r="A60" s="19" t="s">
        <v>81</v>
      </c>
      <c r="E60" s="16"/>
      <c r="F60" s="16"/>
    </row>
    <row r="61" spans="1:6" x14ac:dyDescent="0.25">
      <c r="A61" s="20" t="s">
        <v>82</v>
      </c>
      <c r="B61" s="20" t="s">
        <v>54</v>
      </c>
      <c r="C61" s="20" t="s">
        <v>55</v>
      </c>
      <c r="D61" s="20" t="s">
        <v>29</v>
      </c>
      <c r="E61" s="46" t="s">
        <v>30</v>
      </c>
      <c r="F61" s="22" t="s">
        <v>56</v>
      </c>
    </row>
    <row r="62" spans="1:6" x14ac:dyDescent="0.25">
      <c r="A62" s="32" t="s">
        <v>83</v>
      </c>
      <c r="B62" s="30" t="s">
        <v>62</v>
      </c>
      <c r="C62" s="30">
        <v>457</v>
      </c>
      <c r="D62" s="30" t="s">
        <v>6</v>
      </c>
      <c r="E62" s="24">
        <f>VLOOKUP(A62,[1]PRECIO!E4:G47,3,0)</f>
        <v>500</v>
      </c>
      <c r="F62" s="24">
        <f>E62*C62</f>
        <v>228500</v>
      </c>
    </row>
    <row r="63" spans="1:6" x14ac:dyDescent="0.25">
      <c r="A63" s="25" t="s">
        <v>84</v>
      </c>
      <c r="B63" s="26"/>
      <c r="C63" s="26"/>
      <c r="D63" s="26"/>
      <c r="E63" s="27"/>
      <c r="F63" s="28">
        <f>SUM(F62:F62)</f>
        <v>228500</v>
      </c>
    </row>
    <row r="65" spans="1:6" x14ac:dyDescent="0.25">
      <c r="A65" s="47" t="s">
        <v>85</v>
      </c>
      <c r="B65" s="47"/>
      <c r="C65" s="47"/>
      <c r="D65" s="47"/>
      <c r="E65" s="47"/>
      <c r="F65" s="48">
        <f>SUM(F28+F33+F40+F58+F63)</f>
        <v>4585712</v>
      </c>
    </row>
    <row r="66" spans="1:6" x14ac:dyDescent="0.25">
      <c r="A66" s="49" t="s">
        <v>86</v>
      </c>
      <c r="B66" s="50"/>
      <c r="C66" s="50"/>
      <c r="D66" s="50"/>
      <c r="E66" s="50"/>
      <c r="F66" s="51">
        <f>SUM(F65*5/100)</f>
        <v>229285.6</v>
      </c>
    </row>
    <row r="67" spans="1:6" x14ac:dyDescent="0.25">
      <c r="A67" s="52" t="s">
        <v>87</v>
      </c>
      <c r="B67" s="52"/>
      <c r="C67" s="52"/>
      <c r="D67" s="52"/>
      <c r="E67" s="52"/>
      <c r="F67" s="53">
        <f>SUM(F65:F66)</f>
        <v>4814997.5999999996</v>
      </c>
    </row>
    <row r="68" spans="1:6" x14ac:dyDescent="0.25">
      <c r="A68" s="54" t="s">
        <v>88</v>
      </c>
      <c r="B68" s="54"/>
      <c r="C68" s="54"/>
      <c r="D68" s="54"/>
      <c r="E68" s="54"/>
      <c r="F68" s="55">
        <f>SUM(F12*1)</f>
        <v>6000000</v>
      </c>
    </row>
    <row r="69" spans="1:6" x14ac:dyDescent="0.25">
      <c r="A69" s="52" t="s">
        <v>89</v>
      </c>
      <c r="B69" s="47"/>
      <c r="C69" s="47"/>
      <c r="D69" s="47"/>
      <c r="E69" s="47"/>
      <c r="F69" s="48">
        <f>SUM(F68-F67)</f>
        <v>1185002.4000000004</v>
      </c>
    </row>
    <row r="70" spans="1:6" x14ac:dyDescent="0.25">
      <c r="A70" s="56" t="s">
        <v>90</v>
      </c>
      <c r="B70" s="57"/>
      <c r="C70" s="57"/>
      <c r="D70" s="57"/>
      <c r="E70" s="57"/>
      <c r="F70" s="58"/>
    </row>
    <row r="71" spans="1:6" ht="15.75" thickBot="1" x14ac:dyDescent="0.3">
      <c r="A71" s="59"/>
      <c r="B71" s="57"/>
      <c r="C71" s="57"/>
      <c r="D71" s="57"/>
      <c r="E71" s="57"/>
      <c r="F71" s="58"/>
    </row>
    <row r="72" spans="1:6" x14ac:dyDescent="0.25">
      <c r="A72" s="60" t="s">
        <v>91</v>
      </c>
      <c r="B72" s="61"/>
      <c r="C72" s="61"/>
      <c r="D72" s="61"/>
      <c r="E72" s="62"/>
      <c r="F72" s="58"/>
    </row>
    <row r="73" spans="1:6" x14ac:dyDescent="0.25">
      <c r="A73" s="63" t="s">
        <v>92</v>
      </c>
      <c r="B73" s="64"/>
      <c r="C73" s="64"/>
      <c r="D73" s="64"/>
      <c r="E73" s="65"/>
      <c r="F73" s="58"/>
    </row>
    <row r="74" spans="1:6" x14ac:dyDescent="0.25">
      <c r="A74" s="63" t="s">
        <v>93</v>
      </c>
      <c r="B74" s="64"/>
      <c r="C74" s="64"/>
      <c r="D74" s="64"/>
      <c r="E74" s="65"/>
      <c r="F74" s="58"/>
    </row>
    <row r="75" spans="1:6" x14ac:dyDescent="0.25">
      <c r="A75" s="63" t="s">
        <v>94</v>
      </c>
      <c r="B75" s="64"/>
      <c r="C75" s="64"/>
      <c r="D75" s="64"/>
      <c r="E75" s="65"/>
      <c r="F75" s="58"/>
    </row>
    <row r="76" spans="1:6" x14ac:dyDescent="0.25">
      <c r="A76" s="63" t="s">
        <v>95</v>
      </c>
      <c r="B76" s="64"/>
      <c r="C76" s="64"/>
      <c r="D76" s="64"/>
      <c r="E76" s="65"/>
      <c r="F76" s="58"/>
    </row>
    <row r="77" spans="1:6" x14ac:dyDescent="0.25">
      <c r="A77" s="63" t="s">
        <v>96</v>
      </c>
      <c r="B77" s="64"/>
      <c r="C77" s="64"/>
      <c r="D77" s="64"/>
      <c r="E77" s="65"/>
      <c r="F77" s="58"/>
    </row>
    <row r="78" spans="1:6" ht="15.75" thickBot="1" x14ac:dyDescent="0.3">
      <c r="A78" s="66" t="s">
        <v>97</v>
      </c>
      <c r="B78" s="67"/>
      <c r="C78" s="67"/>
      <c r="D78" s="67"/>
      <c r="E78" s="68"/>
      <c r="F78" s="58"/>
    </row>
    <row r="79" spans="1:6" ht="15.75" thickBot="1" x14ac:dyDescent="0.3">
      <c r="A79" s="69"/>
      <c r="B79" s="64"/>
      <c r="C79" s="64"/>
      <c r="D79" s="64"/>
      <c r="E79" s="64"/>
      <c r="F79" s="58"/>
    </row>
    <row r="80" spans="1:6" ht="15.75" thickBot="1" x14ac:dyDescent="0.3">
      <c r="A80" s="70" t="s">
        <v>98</v>
      </c>
      <c r="B80" s="71"/>
      <c r="C80" s="72"/>
      <c r="D80" s="73"/>
      <c r="E80" s="73"/>
      <c r="F80" s="58"/>
    </row>
    <row r="81" spans="1:6" x14ac:dyDescent="0.25">
      <c r="A81" s="74" t="s">
        <v>99</v>
      </c>
      <c r="B81" s="75" t="s">
        <v>100</v>
      </c>
      <c r="C81" s="76" t="s">
        <v>101</v>
      </c>
      <c r="D81" s="73"/>
      <c r="E81" s="73"/>
      <c r="F81" s="58"/>
    </row>
    <row r="82" spans="1:6" x14ac:dyDescent="0.25">
      <c r="A82" s="77" t="s">
        <v>102</v>
      </c>
      <c r="B82" s="78">
        <f>F28</f>
        <v>2116770</v>
      </c>
      <c r="C82" s="79">
        <f>(B82/B88)</f>
        <v>0.43962015682001587</v>
      </c>
      <c r="D82" s="73"/>
      <c r="E82" s="73"/>
      <c r="F82" s="58"/>
    </row>
    <row r="83" spans="1:6" x14ac:dyDescent="0.25">
      <c r="A83" s="77" t="s">
        <v>103</v>
      </c>
      <c r="B83" s="80">
        <f>F33</f>
        <v>0</v>
      </c>
      <c r="C83" s="79">
        <v>0</v>
      </c>
      <c r="D83" s="73"/>
      <c r="E83" s="73"/>
      <c r="F83" s="58"/>
    </row>
    <row r="84" spans="1:6" x14ac:dyDescent="0.25">
      <c r="A84" s="77" t="s">
        <v>104</v>
      </c>
      <c r="B84" s="78">
        <f>F40</f>
        <v>32500</v>
      </c>
      <c r="C84" s="79">
        <f>(B84/B88)</f>
        <v>6.749743758958468E-3</v>
      </c>
      <c r="D84" s="73"/>
      <c r="E84" s="73"/>
      <c r="F84" s="58"/>
    </row>
    <row r="85" spans="1:6" x14ac:dyDescent="0.25">
      <c r="A85" s="77" t="s">
        <v>105</v>
      </c>
      <c r="B85" s="78">
        <f>F58</f>
        <v>2207942</v>
      </c>
      <c r="C85" s="79">
        <f>(B85/B88)</f>
        <v>0.45855516106591626</v>
      </c>
      <c r="D85" s="73"/>
      <c r="E85" s="73"/>
      <c r="F85" s="58"/>
    </row>
    <row r="86" spans="1:6" x14ac:dyDescent="0.25">
      <c r="A86" s="77" t="s">
        <v>106</v>
      </c>
      <c r="B86" s="81">
        <f>F63</f>
        <v>228500</v>
      </c>
      <c r="C86" s="79">
        <f>(B86/B88)</f>
        <v>4.7455890736061844E-2</v>
      </c>
      <c r="D86" s="82"/>
      <c r="E86" s="82"/>
      <c r="F86" s="58"/>
    </row>
    <row r="87" spans="1:6" x14ac:dyDescent="0.25">
      <c r="A87" s="77" t="s">
        <v>107</v>
      </c>
      <c r="B87" s="81">
        <f>F66</f>
        <v>229285.6</v>
      </c>
      <c r="C87" s="79">
        <f>(B87/B88)</f>
        <v>4.7619047619047623E-2</v>
      </c>
      <c r="D87" s="82"/>
      <c r="E87" s="82"/>
      <c r="F87" s="58"/>
    </row>
    <row r="88" spans="1:6" ht="15.75" thickBot="1" x14ac:dyDescent="0.3">
      <c r="A88" s="83" t="s">
        <v>108</v>
      </c>
      <c r="B88" s="84">
        <f>SUM(B82:B87)</f>
        <v>4814997.5999999996</v>
      </c>
      <c r="C88" s="85">
        <f>SUM(C82:C87)</f>
        <v>1</v>
      </c>
      <c r="D88" s="82"/>
      <c r="E88" s="82"/>
      <c r="F88" s="58"/>
    </row>
    <row r="89" spans="1:6" x14ac:dyDescent="0.25">
      <c r="A89" s="59"/>
      <c r="B89" s="57"/>
      <c r="C89" s="57"/>
      <c r="D89" s="57"/>
      <c r="E89" s="57"/>
      <c r="F89" s="58"/>
    </row>
    <row r="90" spans="1:6" ht="15.75" thickBot="1" x14ac:dyDescent="0.3">
      <c r="A90" s="86"/>
      <c r="B90" s="57"/>
      <c r="C90" s="57"/>
      <c r="D90" s="57"/>
      <c r="E90" s="57"/>
      <c r="F90" s="58"/>
    </row>
    <row r="91" spans="1:6" ht="15.75" thickBot="1" x14ac:dyDescent="0.3">
      <c r="A91" s="87"/>
      <c r="B91" s="71" t="s">
        <v>109</v>
      </c>
      <c r="C91" s="88"/>
      <c r="D91" s="89"/>
      <c r="E91" s="82"/>
      <c r="F91" s="58"/>
    </row>
    <row r="92" spans="1:6" x14ac:dyDescent="0.25">
      <c r="A92" s="90" t="s">
        <v>110</v>
      </c>
      <c r="B92" s="91">
        <v>18000</v>
      </c>
      <c r="C92" s="91">
        <v>20000</v>
      </c>
      <c r="D92" s="92">
        <v>25000</v>
      </c>
      <c r="E92" s="93"/>
      <c r="F92" s="58"/>
    </row>
    <row r="93" spans="1:6" ht="15.75" thickBot="1" x14ac:dyDescent="0.3">
      <c r="A93" s="83" t="s">
        <v>111</v>
      </c>
      <c r="B93" s="94">
        <f>(F67/B92)</f>
        <v>267.49986666666666</v>
      </c>
      <c r="C93" s="94">
        <f>(F67/C92)</f>
        <v>240.74987999999999</v>
      </c>
      <c r="D93" s="95">
        <f>(F67/D92)</f>
        <v>192.59990399999998</v>
      </c>
      <c r="E93" s="93"/>
      <c r="F93" s="58"/>
    </row>
    <row r="94" spans="1:6" x14ac:dyDescent="0.25">
      <c r="A94" s="96" t="s">
        <v>112</v>
      </c>
      <c r="B94" s="64"/>
      <c r="C94" s="64"/>
      <c r="D94" s="64"/>
      <c r="E94" s="64"/>
      <c r="F94" s="58"/>
    </row>
    <row r="95" spans="1:6" x14ac:dyDescent="0.25">
      <c r="A95" s="58"/>
      <c r="B95" s="58"/>
      <c r="C95" s="58"/>
      <c r="D95" s="58"/>
      <c r="E95" s="58"/>
      <c r="F95" s="58"/>
    </row>
    <row r="96" spans="1:6" x14ac:dyDescent="0.25">
      <c r="A96" s="58"/>
      <c r="B96" s="58"/>
      <c r="C96" s="58"/>
      <c r="D96" s="58"/>
      <c r="E96" s="58"/>
      <c r="F96" s="58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BC7861-CB49-490B-AD23-C8D3E3C120F2}"/>
</file>

<file path=customXml/itemProps2.xml><?xml version="1.0" encoding="utf-8"?>
<ds:datastoreItem xmlns:ds="http://schemas.openxmlformats.org/officeDocument/2006/customXml" ds:itemID="{B02ECD2B-7342-4365-9100-52A052774DF1}"/>
</file>

<file path=customXml/itemProps3.xml><?xml version="1.0" encoding="utf-8"?>
<ds:datastoreItem xmlns:ds="http://schemas.openxmlformats.org/officeDocument/2006/customXml" ds:itemID="{D703FE7E-F90A-4C21-84AA-3EFBBEB96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2023-04-13T14:23:16Z</dcterms:created>
  <dcterms:modified xsi:type="dcterms:W3CDTF">2023-04-13T14:23:41Z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