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aeza\Desktop\Fichas A. San Bernardo 2023\"/>
    </mc:Choice>
  </mc:AlternateContent>
  <bookViews>
    <workbookView xWindow="0" yWindow="0" windowWidth="25200" windowHeight="11385"/>
  </bookViews>
  <sheets>
    <sheet name="ZAPALLO DE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G67" i="1" l="1"/>
  <c r="G50" i="1" l="1"/>
  <c r="G66" i="1" l="1"/>
  <c r="G68" i="1" s="1"/>
  <c r="D97" i="1" l="1"/>
  <c r="G12" i="1"/>
  <c r="G49" i="1"/>
  <c r="G51" i="1"/>
  <c r="G52" i="1"/>
  <c r="G53" i="1"/>
  <c r="G54" i="1"/>
  <c r="G56" i="1"/>
  <c r="G57" i="1"/>
  <c r="G59" i="1"/>
  <c r="G60" i="1"/>
  <c r="G61" i="1"/>
  <c r="G47" i="1"/>
  <c r="G38" i="1"/>
  <c r="G39" i="1"/>
  <c r="G40" i="1"/>
  <c r="G41" i="1"/>
  <c r="G42" i="1"/>
  <c r="G37" i="1"/>
  <c r="G22" i="1"/>
  <c r="G23" i="1"/>
  <c r="G24" i="1"/>
  <c r="G25" i="1"/>
  <c r="G26" i="1"/>
  <c r="G27" i="1"/>
  <c r="G21" i="1"/>
  <c r="G28" i="1" l="1"/>
  <c r="C87" i="1" s="1"/>
  <c r="G33" i="1"/>
  <c r="C91" i="1"/>
  <c r="G73" i="1"/>
  <c r="G62" i="1" l="1"/>
  <c r="C90" i="1" s="1"/>
  <c r="G43" i="1"/>
  <c r="C89" i="1" s="1"/>
  <c r="G70" i="1" l="1"/>
  <c r="G71" i="1" s="1"/>
  <c r="G72" i="1" l="1"/>
  <c r="D98" i="1" s="1"/>
  <c r="C92" i="1"/>
  <c r="E98" i="1" l="1"/>
  <c r="G74" i="1"/>
  <c r="C93" i="1"/>
  <c r="C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<sst xmlns="http://schemas.openxmlformats.org/spreadsheetml/2006/main" count="189" uniqueCount="124">
  <si>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</si>
  <si>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</si>
  <si>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</si>
  <si>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</si>
  <si>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</si>
  <si>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</si>
  <si>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</si>
  <si>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</si>
  <si>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</si>
  <si>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</si>
  <si>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</si>
  <si>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</si>
  <si>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</si>
  <si>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</si>
  <si>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</si>
  <si>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</si>
  <si>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</si>
  <si>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</si>
  <si>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</si>
  <si>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</si>
  <si>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</si>
  <si>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</si>
  <si>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</si>
  <si>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</si>
  <si>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</si>
  <si>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</si>
  <si>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</si>
  <si>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</si>
  <si>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</si>
  <si>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</si>
  <si>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</si>
  <si>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</si>
  <si>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</si>
  <si>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</si>
  <si>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</si>
  <si>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</si>
  <si>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</si>
  <si>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</si>
  <si>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</si>
  <si>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</si>
  <si>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</si>
  <si>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</si>
  <si>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</si>
  <si>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</si>
  <si>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</si>
  <si>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</si>
  <si>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</si>
  <si>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</si>
  <si>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</si>
  <si>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</si>
  <si>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</si>
  <si>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</si>
  <si>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</si>
  <si>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</si>
  <si>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</si>
  <si>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</si>
  <si>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</si>
  <si>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</si>
  <si>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</si>
  <si>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</si>
  <si>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</si>
  <si>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</si>
  <si>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</si>
  <si>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ZAPALLO GUARDA</t>
  </si>
  <si>
    <t>CAMOTE</t>
  </si>
  <si>
    <t>MEDIO</t>
  </si>
  <si>
    <t>METROPOLITANA</t>
  </si>
  <si>
    <t>SAN BERNARDO</t>
  </si>
  <si>
    <t>Abr-Jul</t>
  </si>
  <si>
    <t>MERCADO INTERNO</t>
  </si>
  <si>
    <t>Feb-Abr</t>
  </si>
  <si>
    <t>NO HAY</t>
  </si>
  <si>
    <t>RENDIMIENTO (Kg/Há.)</t>
  </si>
  <si>
    <t>PRECIO ESPERADO ($/Kg)</t>
  </si>
  <si>
    <t xml:space="preserve"> </t>
  </si>
  <si>
    <t>Siembra</t>
  </si>
  <si>
    <t>Sep-Octu</t>
  </si>
  <si>
    <t>Riego</t>
  </si>
  <si>
    <t>Sep-Feb</t>
  </si>
  <si>
    <t>Limpia con Azadon</t>
  </si>
  <si>
    <t>Oct-Nov</t>
  </si>
  <si>
    <t>Aplicación Fertilizante</t>
  </si>
  <si>
    <t>Sep- Nov</t>
  </si>
  <si>
    <t>Arreglo de Guias</t>
  </si>
  <si>
    <t>Sep-Dic</t>
  </si>
  <si>
    <t>Aplicación Agroquimicos</t>
  </si>
  <si>
    <t>Oct-Feb</t>
  </si>
  <si>
    <t>Cosecha</t>
  </si>
  <si>
    <t>Mar-Abr</t>
  </si>
  <si>
    <t>Jun-Sep</t>
  </si>
  <si>
    <t>Rastraje</t>
  </si>
  <si>
    <t>Sep</t>
  </si>
  <si>
    <t>Melgadura-cultivadora</t>
  </si>
  <si>
    <t>Sep-Oct</t>
  </si>
  <si>
    <t>Surco de Riego definitivo</t>
  </si>
  <si>
    <t>Acarreo interno de Insumos</t>
  </si>
  <si>
    <t>Acarreo de productos</t>
  </si>
  <si>
    <t>SEMILLAS</t>
  </si>
  <si>
    <t>Urea</t>
  </si>
  <si>
    <t>Oct-Dic</t>
  </si>
  <si>
    <t>Fosfato Diamonico</t>
  </si>
  <si>
    <t>Sulfato de Potasio</t>
  </si>
  <si>
    <t>Nitrato de Potasio</t>
  </si>
  <si>
    <t>Terrasorb Foliar</t>
  </si>
  <si>
    <t>Oct-Ene</t>
  </si>
  <si>
    <t>Fosfimax 40-20</t>
  </si>
  <si>
    <t>FUNGICIDAS</t>
  </si>
  <si>
    <t>Manzate</t>
  </si>
  <si>
    <t>Sep-Nov</t>
  </si>
  <si>
    <t>Azufre Ventilado</t>
  </si>
  <si>
    <t>Sep-Ene</t>
  </si>
  <si>
    <t>Pirimor</t>
  </si>
  <si>
    <t>Nov-Ene</t>
  </si>
  <si>
    <t>Lt</t>
  </si>
  <si>
    <t>Analisis de Suelo Zapallo</t>
  </si>
  <si>
    <t>Jul- Ago</t>
  </si>
  <si>
    <t>ESCENARIOS COSTO UNITARIO  ($/kg)</t>
  </si>
  <si>
    <t>Rendimiento (kg/hà)</t>
  </si>
  <si>
    <t>Costo unitario ($/kg) (*)</t>
  </si>
  <si>
    <t>Paine</t>
  </si>
  <si>
    <t>Puzzle SC</t>
  </si>
  <si>
    <t>Rugby 10 g</t>
  </si>
  <si>
    <t>Traslado a mercado mayorista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</si>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</sst>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167" fontId="19" fillId="0" borderId="20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13" fillId="8" borderId="45" xfId="0" applyNumberFormat="1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49" fontId="15" fillId="8" borderId="51" xfId="0" applyNumberFormat="1" applyFont="1" applyFill="1" applyBorder="1" applyAlignment="1"/>
    <xf numFmtId="17" fontId="20" fillId="0" borderId="52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49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wrapText="1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49" fontId="9" fillId="3" borderId="55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3" fontId="9" fillId="3" borderId="5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 applyAlignment="1">
      <alignment horizontal="center"/>
    </xf>
    <xf numFmtId="168" fontId="4" fillId="0" borderId="20" xfId="0" applyNumberFormat="1" applyFont="1" applyFill="1" applyBorder="1" applyAlignment="1">
      <alignment horizontal="center" wrapText="1"/>
    </xf>
    <xf numFmtId="49" fontId="18" fillId="9" borderId="46" xfId="0" applyNumberFormat="1" applyFont="1" applyFill="1" applyBorder="1" applyAlignment="1">
      <alignment horizontal="center" vertical="center"/>
    </xf>
    <xf numFmtId="49" fontId="18" fillId="9" borderId="47" xfId="0" applyNumberFormat="1" applyFont="1" applyFill="1" applyBorder="1" applyAlignment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0" fillId="0" borderId="0" xfId="0" applyNumberFormat="1" applyFont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7</xdr:col>
      <xdr:colOff>9526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721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9"/>
  <sheetViews>
    <sheetView showGridLines="0" tabSelected="1" topLeftCell="A79" workbookViewId="0">
      <selection activeCell="I94" sqref="I9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19.28515625" style="1" customWidth="1"/>
    <col min="4" max="4" width="10.140625" style="1" customWidth="1"/>
    <col min="5" max="5" width="12.5703125" style="1" customWidth="1"/>
    <col min="6" max="6" width="11" style="1" customWidth="1"/>
    <col min="7" max="7" width="16.28515625" style="1" customWidth="1"/>
    <col min="8" max="8" width="16.28515625" style="142" customWidth="1"/>
    <col min="9" max="250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19"/>
    </row>
    <row r="2" spans="1:8" ht="15" customHeight="1" x14ac:dyDescent="0.25">
      <c r="A2" s="2"/>
      <c r="B2" s="2"/>
      <c r="C2" s="2"/>
      <c r="D2" s="2"/>
      <c r="E2" s="2"/>
      <c r="F2" s="2"/>
      <c r="G2" s="2"/>
      <c r="H2" s="11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19"/>
    </row>
    <row r="4" spans="1:8" ht="15" customHeight="1" x14ac:dyDescent="0.25">
      <c r="A4" s="2"/>
      <c r="B4" s="2"/>
      <c r="C4" s="2"/>
      <c r="D4" s="2"/>
      <c r="E4" s="2"/>
      <c r="F4" s="2"/>
      <c r="G4" s="2"/>
      <c r="H4" s="119"/>
    </row>
    <row r="5" spans="1:8" ht="15" customHeight="1" x14ac:dyDescent="0.25">
      <c r="A5" s="2"/>
      <c r="B5" s="2"/>
      <c r="C5" s="2"/>
      <c r="D5" s="2"/>
      <c r="E5" s="2"/>
      <c r="F5" s="2"/>
      <c r="G5" s="2"/>
      <c r="H5" s="119"/>
    </row>
    <row r="6" spans="1:8" ht="15" customHeight="1" x14ac:dyDescent="0.25">
      <c r="A6" s="2"/>
      <c r="B6" s="2"/>
      <c r="C6" s="2"/>
      <c r="D6" s="2"/>
      <c r="E6" s="2"/>
      <c r="F6" s="2"/>
      <c r="G6" s="2"/>
      <c r="H6" s="119"/>
    </row>
    <row r="7" spans="1:8" ht="15" customHeight="1" x14ac:dyDescent="0.25">
      <c r="A7" s="2"/>
      <c r="B7" s="2"/>
      <c r="C7" s="2"/>
      <c r="D7" s="2"/>
      <c r="E7" s="2"/>
      <c r="F7" s="2"/>
      <c r="G7" s="2"/>
      <c r="H7" s="119"/>
    </row>
    <row r="8" spans="1:8" ht="15" customHeight="1" x14ac:dyDescent="0.25">
      <c r="A8" s="2"/>
      <c r="B8" s="3"/>
      <c r="C8" s="4"/>
      <c r="D8" s="2"/>
      <c r="E8" s="4"/>
      <c r="F8" s="4"/>
      <c r="G8" s="4"/>
      <c r="H8" s="119"/>
    </row>
    <row r="9" spans="1:8" ht="12" customHeight="1" x14ac:dyDescent="0.25">
      <c r="A9" s="5"/>
      <c r="B9" s="6" t="s">
        <v>0</v>
      </c>
      <c r="C9" s="7" t="s">
        <v>63</v>
      </c>
      <c r="D9" s="8"/>
      <c r="E9" s="174" t="s">
        <v>72</v>
      </c>
      <c r="F9" s="175"/>
      <c r="G9" s="117">
        <v>28000</v>
      </c>
      <c r="H9" s="120"/>
    </row>
    <row r="10" spans="1:8" ht="16.5" customHeight="1" x14ac:dyDescent="0.25">
      <c r="A10" s="5"/>
      <c r="B10" s="9" t="s">
        <v>1</v>
      </c>
      <c r="C10" s="100" t="s">
        <v>64</v>
      </c>
      <c r="D10" s="10"/>
      <c r="E10" s="172" t="s">
        <v>2</v>
      </c>
      <c r="F10" s="173"/>
      <c r="G10" s="100" t="s">
        <v>68</v>
      </c>
      <c r="H10" s="121"/>
    </row>
    <row r="11" spans="1:8" ht="15" customHeight="1" x14ac:dyDescent="0.25">
      <c r="A11" s="5"/>
      <c r="B11" s="9" t="s">
        <v>3</v>
      </c>
      <c r="C11" s="12" t="s">
        <v>65</v>
      </c>
      <c r="D11" s="10"/>
      <c r="E11" s="170" t="s">
        <v>73</v>
      </c>
      <c r="F11" s="171"/>
      <c r="G11" s="101">
        <v>520</v>
      </c>
      <c r="H11" s="122"/>
    </row>
    <row r="12" spans="1:8" ht="11.25" customHeight="1" x14ac:dyDescent="0.25">
      <c r="A12" s="5"/>
      <c r="B12" s="9" t="s">
        <v>4</v>
      </c>
      <c r="C12" s="13" t="s">
        <v>66</v>
      </c>
      <c r="D12" s="10"/>
      <c r="E12" s="14" t="s">
        <v>5</v>
      </c>
      <c r="F12" s="15"/>
      <c r="G12" s="16">
        <f>G9*G11</f>
        <v>14560000</v>
      </c>
      <c r="H12" s="123"/>
    </row>
    <row r="13" spans="1:8" ht="11.25" customHeight="1" x14ac:dyDescent="0.25">
      <c r="A13" s="5"/>
      <c r="B13" s="9" t="s">
        <v>6</v>
      </c>
      <c r="C13" s="12" t="s">
        <v>67</v>
      </c>
      <c r="D13" s="10"/>
      <c r="E13" s="170" t="s">
        <v>7</v>
      </c>
      <c r="F13" s="171"/>
      <c r="G13" s="12" t="s">
        <v>69</v>
      </c>
      <c r="H13" s="124"/>
    </row>
    <row r="14" spans="1:8" ht="13.5" customHeight="1" x14ac:dyDescent="0.25">
      <c r="A14" s="5"/>
      <c r="B14" s="9" t="s">
        <v>8</v>
      </c>
      <c r="C14" s="118" t="s">
        <v>119</v>
      </c>
      <c r="D14" s="10"/>
      <c r="E14" s="170" t="s">
        <v>9</v>
      </c>
      <c r="F14" s="171"/>
      <c r="G14" s="12" t="s">
        <v>70</v>
      </c>
      <c r="H14" s="124"/>
    </row>
    <row r="15" spans="1:8" ht="16.5" customHeight="1" x14ac:dyDescent="0.25">
      <c r="A15" s="5"/>
      <c r="B15" s="9" t="s">
        <v>10</v>
      </c>
      <c r="C15" s="116" t="s">
        <v>123</v>
      </c>
      <c r="D15" s="10"/>
      <c r="E15" s="172" t="s">
        <v>11</v>
      </c>
      <c r="F15" s="173"/>
      <c r="G15" s="100" t="s">
        <v>71</v>
      </c>
      <c r="H15" s="121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25"/>
    </row>
    <row r="17" spans="1:8" ht="12" customHeight="1" x14ac:dyDescent="0.25">
      <c r="A17" s="22"/>
      <c r="B17" s="176" t="s">
        <v>12</v>
      </c>
      <c r="C17" s="177"/>
      <c r="D17" s="177"/>
      <c r="E17" s="177"/>
      <c r="F17" s="177"/>
      <c r="G17" s="177"/>
      <c r="H17" s="126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27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28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29"/>
    </row>
    <row r="21" spans="1:8" ht="17.25" customHeight="1" x14ac:dyDescent="0.25">
      <c r="A21" s="22"/>
      <c r="B21" s="106" t="s">
        <v>75</v>
      </c>
      <c r="C21" s="30" t="s">
        <v>20</v>
      </c>
      <c r="D21" s="30">
        <v>2</v>
      </c>
      <c r="E21" s="30" t="s">
        <v>76</v>
      </c>
      <c r="F21" s="103">
        <v>30000</v>
      </c>
      <c r="G21" s="103">
        <f>D21*F21</f>
        <v>60000</v>
      </c>
      <c r="H21" s="130"/>
    </row>
    <row r="22" spans="1:8" ht="15.75" customHeight="1" x14ac:dyDescent="0.25">
      <c r="A22" s="22"/>
      <c r="B22" s="106" t="s">
        <v>77</v>
      </c>
      <c r="C22" s="30" t="s">
        <v>20</v>
      </c>
      <c r="D22" s="30">
        <v>11</v>
      </c>
      <c r="E22" s="30" t="s">
        <v>78</v>
      </c>
      <c r="F22" s="103">
        <v>30000</v>
      </c>
      <c r="G22" s="103">
        <f t="shared" ref="G22:G27" si="0">D22*F22</f>
        <v>330000</v>
      </c>
      <c r="H22" s="130"/>
    </row>
    <row r="23" spans="1:8" ht="19.5" customHeight="1" x14ac:dyDescent="0.25">
      <c r="A23" s="22"/>
      <c r="B23" s="106" t="s">
        <v>79</v>
      </c>
      <c r="C23" s="30" t="s">
        <v>20</v>
      </c>
      <c r="D23" s="30">
        <v>5</v>
      </c>
      <c r="E23" s="30" t="s">
        <v>80</v>
      </c>
      <c r="F23" s="103">
        <v>30000</v>
      </c>
      <c r="G23" s="103">
        <f t="shared" si="0"/>
        <v>150000</v>
      </c>
      <c r="H23" s="130"/>
    </row>
    <row r="24" spans="1:8" ht="17.25" customHeight="1" x14ac:dyDescent="0.25">
      <c r="A24" s="22"/>
      <c r="B24" s="106" t="s">
        <v>81</v>
      </c>
      <c r="C24" s="30" t="s">
        <v>20</v>
      </c>
      <c r="D24" s="30">
        <v>3</v>
      </c>
      <c r="E24" s="30" t="s">
        <v>82</v>
      </c>
      <c r="F24" s="103">
        <v>30000</v>
      </c>
      <c r="G24" s="103">
        <f t="shared" si="0"/>
        <v>90000</v>
      </c>
      <c r="H24" s="130"/>
    </row>
    <row r="25" spans="1:8" ht="12.75" customHeight="1" x14ac:dyDescent="0.25">
      <c r="A25" s="22"/>
      <c r="B25" s="106" t="s">
        <v>83</v>
      </c>
      <c r="C25" s="30" t="s">
        <v>20</v>
      </c>
      <c r="D25" s="102">
        <v>3</v>
      </c>
      <c r="E25" s="30" t="s">
        <v>84</v>
      </c>
      <c r="F25" s="103">
        <v>30000</v>
      </c>
      <c r="G25" s="103">
        <f t="shared" si="0"/>
        <v>90000</v>
      </c>
      <c r="H25" s="130"/>
    </row>
    <row r="26" spans="1:8" ht="12.75" customHeight="1" x14ac:dyDescent="0.25">
      <c r="A26" s="22"/>
      <c r="B26" s="106" t="s">
        <v>85</v>
      </c>
      <c r="C26" s="30" t="s">
        <v>20</v>
      </c>
      <c r="D26" s="102">
        <v>4</v>
      </c>
      <c r="E26" s="30" t="s">
        <v>86</v>
      </c>
      <c r="F26" s="103">
        <v>30000</v>
      </c>
      <c r="G26" s="103">
        <f t="shared" si="0"/>
        <v>120000</v>
      </c>
      <c r="H26" s="130"/>
    </row>
    <row r="27" spans="1:8" ht="15.75" customHeight="1" x14ac:dyDescent="0.25">
      <c r="A27" s="22"/>
      <c r="B27" s="106" t="s">
        <v>87</v>
      </c>
      <c r="C27" s="30" t="s">
        <v>20</v>
      </c>
      <c r="D27" s="102">
        <v>17</v>
      </c>
      <c r="E27" s="30" t="s">
        <v>88</v>
      </c>
      <c r="F27" s="103">
        <v>30000</v>
      </c>
      <c r="G27" s="103">
        <f t="shared" si="0"/>
        <v>510000</v>
      </c>
      <c r="H27" s="130"/>
    </row>
    <row r="28" spans="1:8" ht="12.75" customHeight="1" x14ac:dyDescent="0.25">
      <c r="A28" s="22"/>
      <c r="B28" s="104" t="s">
        <v>21</v>
      </c>
      <c r="C28" s="31"/>
      <c r="D28" s="31"/>
      <c r="E28" s="31"/>
      <c r="F28" s="31"/>
      <c r="G28" s="105">
        <f>G21+G22+G23+G24+G25+G26+G27</f>
        <v>1350000</v>
      </c>
      <c r="H28" s="131"/>
    </row>
    <row r="29" spans="1:8" ht="12" customHeight="1" x14ac:dyDescent="0.25">
      <c r="A29" s="2"/>
      <c r="B29" s="23"/>
      <c r="C29" s="25"/>
      <c r="D29" s="25"/>
      <c r="E29" s="25"/>
      <c r="F29" s="32"/>
      <c r="G29" s="32"/>
      <c r="H29" s="132"/>
    </row>
    <row r="30" spans="1:8" ht="12" customHeight="1" x14ac:dyDescent="0.25">
      <c r="A30" s="5"/>
      <c r="B30" s="33" t="s">
        <v>22</v>
      </c>
      <c r="C30" s="34"/>
      <c r="D30" s="35"/>
      <c r="E30" s="35"/>
      <c r="F30" s="36"/>
      <c r="G30" s="36"/>
      <c r="H30" s="128"/>
    </row>
    <row r="31" spans="1:8" ht="24" customHeight="1" x14ac:dyDescent="0.25">
      <c r="A31" s="5"/>
      <c r="B31" s="37" t="s">
        <v>14</v>
      </c>
      <c r="C31" s="38" t="s">
        <v>15</v>
      </c>
      <c r="D31" s="38" t="s">
        <v>16</v>
      </c>
      <c r="E31" s="37" t="s">
        <v>17</v>
      </c>
      <c r="F31" s="38" t="s">
        <v>18</v>
      </c>
      <c r="G31" s="37" t="s">
        <v>19</v>
      </c>
      <c r="H31" s="133"/>
    </row>
    <row r="32" spans="1:8" ht="12" customHeight="1" x14ac:dyDescent="0.25">
      <c r="A32" s="5"/>
      <c r="B32" s="39" t="s">
        <v>74</v>
      </c>
      <c r="C32" s="40" t="s">
        <v>74</v>
      </c>
      <c r="D32" s="40" t="s">
        <v>74</v>
      </c>
      <c r="E32" s="40" t="s">
        <v>74</v>
      </c>
      <c r="F32" s="99" t="s">
        <v>74</v>
      </c>
      <c r="G32" s="107">
        <v>0</v>
      </c>
      <c r="H32" s="134"/>
    </row>
    <row r="33" spans="1:250" ht="12" customHeight="1" x14ac:dyDescent="0.25">
      <c r="A33" s="5"/>
      <c r="B33" s="41" t="s">
        <v>23</v>
      </c>
      <c r="C33" s="42"/>
      <c r="D33" s="42"/>
      <c r="E33" s="42"/>
      <c r="F33" s="43"/>
      <c r="G33" s="108">
        <f>SUM(G32)</f>
        <v>0</v>
      </c>
      <c r="H33" s="135"/>
    </row>
    <row r="34" spans="1:250" ht="12" customHeight="1" x14ac:dyDescent="0.25">
      <c r="A34" s="2"/>
      <c r="B34" s="44"/>
      <c r="C34" s="45"/>
      <c r="D34" s="45"/>
      <c r="E34" s="45"/>
      <c r="F34" s="46"/>
      <c r="G34" s="46"/>
      <c r="H34" s="132"/>
    </row>
    <row r="35" spans="1:250" ht="12" customHeight="1" x14ac:dyDescent="0.25">
      <c r="A35" s="5"/>
      <c r="B35" s="33" t="s">
        <v>24</v>
      </c>
      <c r="C35" s="34"/>
      <c r="D35" s="35"/>
      <c r="E35" s="35"/>
      <c r="F35" s="36"/>
      <c r="G35" s="36"/>
      <c r="H35" s="128"/>
    </row>
    <row r="36" spans="1:250" ht="24" customHeight="1" x14ac:dyDescent="0.25">
      <c r="A36" s="5"/>
      <c r="B36" s="47" t="s">
        <v>14</v>
      </c>
      <c r="C36" s="47" t="s">
        <v>15</v>
      </c>
      <c r="D36" s="47" t="s">
        <v>16</v>
      </c>
      <c r="E36" s="47" t="s">
        <v>17</v>
      </c>
      <c r="F36" s="48" t="s">
        <v>18</v>
      </c>
      <c r="G36" s="47" t="s">
        <v>19</v>
      </c>
      <c r="H36" s="133"/>
    </row>
    <row r="37" spans="1:250" ht="12.75" customHeight="1" x14ac:dyDescent="0.25">
      <c r="A37" s="22"/>
      <c r="B37" s="11" t="s">
        <v>26</v>
      </c>
      <c r="C37" s="30" t="s">
        <v>25</v>
      </c>
      <c r="D37" s="102">
        <v>0.4</v>
      </c>
      <c r="E37" s="30" t="s">
        <v>89</v>
      </c>
      <c r="F37" s="103">
        <v>632908.80000000005</v>
      </c>
      <c r="G37" s="103">
        <f>D37*F37</f>
        <v>253163.52000000002</v>
      </c>
      <c r="H37" s="166"/>
    </row>
    <row r="38" spans="1:250" ht="12.75" customHeight="1" x14ac:dyDescent="0.25">
      <c r="A38" s="22"/>
      <c r="B38" s="11" t="s">
        <v>90</v>
      </c>
      <c r="C38" s="30" t="s">
        <v>25</v>
      </c>
      <c r="D38" s="102">
        <v>0.4</v>
      </c>
      <c r="E38" s="30" t="s">
        <v>91</v>
      </c>
      <c r="F38" s="103">
        <v>316454.40000000002</v>
      </c>
      <c r="G38" s="103">
        <f t="shared" ref="G38:G42" si="1">D38*F38</f>
        <v>126581.76000000001</v>
      </c>
      <c r="H38" s="166"/>
    </row>
    <row r="39" spans="1:250" ht="12.75" customHeight="1" x14ac:dyDescent="0.25">
      <c r="A39" s="22"/>
      <c r="B39" s="11" t="s">
        <v>92</v>
      </c>
      <c r="C39" s="30" t="s">
        <v>25</v>
      </c>
      <c r="D39" s="102">
        <v>0.2</v>
      </c>
      <c r="E39" s="30" t="s">
        <v>93</v>
      </c>
      <c r="F39" s="103">
        <v>316454.40000000002</v>
      </c>
      <c r="G39" s="103">
        <f t="shared" si="1"/>
        <v>63290.880000000005</v>
      </c>
      <c r="H39" s="166"/>
    </row>
    <row r="40" spans="1:250" ht="12.75" customHeight="1" x14ac:dyDescent="0.25">
      <c r="A40" s="22"/>
      <c r="B40" s="11" t="s">
        <v>94</v>
      </c>
      <c r="C40" s="30" t="s">
        <v>25</v>
      </c>
      <c r="D40" s="102">
        <v>0.16</v>
      </c>
      <c r="E40" s="30" t="s">
        <v>80</v>
      </c>
      <c r="F40" s="103">
        <v>257119.2</v>
      </c>
      <c r="G40" s="103">
        <f t="shared" si="1"/>
        <v>41139.072</v>
      </c>
      <c r="H40" s="166"/>
    </row>
    <row r="41" spans="1:250" ht="12.75" customHeight="1" x14ac:dyDescent="0.25">
      <c r="A41" s="22"/>
      <c r="B41" s="11" t="s">
        <v>95</v>
      </c>
      <c r="C41" s="30" t="s">
        <v>25</v>
      </c>
      <c r="D41" s="102">
        <v>0.16</v>
      </c>
      <c r="E41" s="30" t="s">
        <v>93</v>
      </c>
      <c r="F41" s="103">
        <v>158227.20000000001</v>
      </c>
      <c r="G41" s="103">
        <f t="shared" si="1"/>
        <v>25316.352000000003</v>
      </c>
      <c r="H41" s="166"/>
    </row>
    <row r="42" spans="1:250" ht="12.75" customHeight="1" x14ac:dyDescent="0.25">
      <c r="A42" s="22"/>
      <c r="B42" s="11" t="s">
        <v>96</v>
      </c>
      <c r="C42" s="30" t="s">
        <v>25</v>
      </c>
      <c r="D42" s="102">
        <v>0.8</v>
      </c>
      <c r="E42" s="30" t="s">
        <v>88</v>
      </c>
      <c r="F42" s="103">
        <v>158227.20000000001</v>
      </c>
      <c r="G42" s="103">
        <f t="shared" si="1"/>
        <v>126581.76000000001</v>
      </c>
      <c r="H42" s="166"/>
    </row>
    <row r="43" spans="1:250" ht="12.75" customHeight="1" x14ac:dyDescent="0.25">
      <c r="A43" s="5"/>
      <c r="B43" s="49" t="s">
        <v>27</v>
      </c>
      <c r="C43" s="50"/>
      <c r="D43" s="50"/>
      <c r="E43" s="50"/>
      <c r="F43" s="50"/>
      <c r="G43" s="109">
        <f>SUM(G37:G42)</f>
        <v>636073.34400000004</v>
      </c>
      <c r="H43" s="131"/>
    </row>
    <row r="44" spans="1:250" ht="12" customHeight="1" x14ac:dyDescent="0.25">
      <c r="A44" s="2"/>
      <c r="B44" s="44"/>
      <c r="C44" s="45"/>
      <c r="D44" s="53"/>
      <c r="E44" s="53"/>
      <c r="F44" s="110"/>
      <c r="G44" s="110"/>
      <c r="H44" s="136"/>
    </row>
    <row r="45" spans="1:250" ht="12" customHeight="1" x14ac:dyDescent="0.25">
      <c r="A45" s="5"/>
      <c r="B45" s="33" t="s">
        <v>28</v>
      </c>
      <c r="C45" s="34"/>
      <c r="D45" s="35"/>
      <c r="E45" s="35"/>
      <c r="F45" s="36"/>
      <c r="G45" s="36"/>
      <c r="H45" s="128"/>
    </row>
    <row r="46" spans="1:250" ht="24" customHeight="1" x14ac:dyDescent="0.25">
      <c r="A46" s="5"/>
      <c r="B46" s="48" t="s">
        <v>29</v>
      </c>
      <c r="C46" s="48" t="s">
        <v>30</v>
      </c>
      <c r="D46" s="48" t="s">
        <v>31</v>
      </c>
      <c r="E46" s="48" t="s">
        <v>17</v>
      </c>
      <c r="F46" s="48" t="s">
        <v>18</v>
      </c>
      <c r="G46" s="48" t="s">
        <v>19</v>
      </c>
      <c r="H46" s="129"/>
    </row>
    <row r="47" spans="1:250" s="148" customFormat="1" ht="12.75" customHeight="1" x14ac:dyDescent="0.25">
      <c r="A47" s="143"/>
      <c r="B47" s="144" t="s">
        <v>97</v>
      </c>
      <c r="C47" s="145" t="s">
        <v>34</v>
      </c>
      <c r="D47" s="145">
        <v>3</v>
      </c>
      <c r="E47" s="146" t="s">
        <v>91</v>
      </c>
      <c r="F47" s="147">
        <v>59620</v>
      </c>
      <c r="G47" s="147">
        <f>D47*F47</f>
        <v>178860</v>
      </c>
      <c r="H47" s="137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2"/>
      <c r="HO47" s="142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  <c r="IE47" s="142"/>
      <c r="IF47" s="142"/>
      <c r="IG47" s="142"/>
      <c r="IH47" s="142"/>
      <c r="II47" s="142"/>
      <c r="IJ47" s="142"/>
      <c r="IK47" s="142"/>
      <c r="IL47" s="142"/>
      <c r="IM47" s="142"/>
      <c r="IN47" s="142"/>
      <c r="IO47" s="142"/>
      <c r="IP47" s="142"/>
    </row>
    <row r="48" spans="1:250" s="148" customFormat="1" ht="12.75" customHeight="1" x14ac:dyDescent="0.25">
      <c r="A48" s="143"/>
      <c r="B48" s="149" t="s">
        <v>32</v>
      </c>
      <c r="C48" s="150"/>
      <c r="D48" s="151"/>
      <c r="E48" s="150"/>
      <c r="F48" s="147"/>
      <c r="G48" s="147" t="s">
        <v>74</v>
      </c>
      <c r="H48" s="137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2"/>
      <c r="HO48" s="142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  <c r="IK48" s="142"/>
      <c r="IL48" s="142"/>
      <c r="IM48" s="142"/>
      <c r="IN48" s="142"/>
      <c r="IO48" s="142"/>
      <c r="IP48" s="142"/>
    </row>
    <row r="49" spans="1:250" s="148" customFormat="1" ht="12.75" customHeight="1" x14ac:dyDescent="0.25">
      <c r="A49" s="143"/>
      <c r="B49" s="152" t="s">
        <v>98</v>
      </c>
      <c r="C49" s="146" t="s">
        <v>34</v>
      </c>
      <c r="D49" s="146">
        <v>300</v>
      </c>
      <c r="E49" s="146" t="s">
        <v>99</v>
      </c>
      <c r="F49" s="147">
        <v>1188</v>
      </c>
      <c r="G49" s="147">
        <f t="shared" ref="G49:G61" si="2">D49*F49</f>
        <v>356400</v>
      </c>
      <c r="H49" s="137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  <c r="IM49" s="142"/>
      <c r="IN49" s="142"/>
      <c r="IO49" s="142"/>
      <c r="IP49" s="142"/>
    </row>
    <row r="50" spans="1:250" s="148" customFormat="1" ht="12.75" customHeight="1" x14ac:dyDescent="0.25">
      <c r="A50" s="143"/>
      <c r="B50" s="152" t="s">
        <v>100</v>
      </c>
      <c r="C50" s="146" t="s">
        <v>34</v>
      </c>
      <c r="D50" s="146">
        <v>200</v>
      </c>
      <c r="E50" s="146" t="s">
        <v>93</v>
      </c>
      <c r="F50" s="147">
        <v>1216</v>
      </c>
      <c r="G50" s="147">
        <f t="shared" si="2"/>
        <v>243200</v>
      </c>
      <c r="H50" s="137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2"/>
      <c r="HO50" s="142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  <c r="IM50" s="142"/>
      <c r="IN50" s="142"/>
      <c r="IO50" s="142"/>
      <c r="IP50" s="142"/>
    </row>
    <row r="51" spans="1:250" s="148" customFormat="1" ht="12.75" customHeight="1" x14ac:dyDescent="0.25">
      <c r="A51" s="143"/>
      <c r="B51" s="152" t="s">
        <v>101</v>
      </c>
      <c r="C51" s="146" t="s">
        <v>34</v>
      </c>
      <c r="D51" s="146">
        <v>300</v>
      </c>
      <c r="E51" s="146" t="s">
        <v>93</v>
      </c>
      <c r="F51" s="147">
        <v>1427</v>
      </c>
      <c r="G51" s="147">
        <f t="shared" si="2"/>
        <v>428100</v>
      </c>
      <c r="H51" s="137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  <c r="IM51" s="142"/>
      <c r="IN51" s="142"/>
      <c r="IO51" s="142"/>
      <c r="IP51" s="142"/>
    </row>
    <row r="52" spans="1:250" s="148" customFormat="1" ht="12.75" customHeight="1" x14ac:dyDescent="0.25">
      <c r="A52" s="143"/>
      <c r="B52" s="152" t="s">
        <v>102</v>
      </c>
      <c r="C52" s="146" t="s">
        <v>34</v>
      </c>
      <c r="D52" s="146">
        <v>550</v>
      </c>
      <c r="E52" s="146" t="s">
        <v>86</v>
      </c>
      <c r="F52" s="147">
        <v>1980</v>
      </c>
      <c r="G52" s="147">
        <f t="shared" si="2"/>
        <v>1089000</v>
      </c>
      <c r="H52" s="137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2"/>
      <c r="HO52" s="142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  <c r="IM52" s="142"/>
      <c r="IN52" s="142"/>
      <c r="IO52" s="142"/>
      <c r="IP52" s="142"/>
    </row>
    <row r="53" spans="1:250" s="148" customFormat="1" ht="12.75" customHeight="1" x14ac:dyDescent="0.25">
      <c r="A53" s="143"/>
      <c r="B53" s="152" t="s">
        <v>103</v>
      </c>
      <c r="C53" s="146" t="s">
        <v>113</v>
      </c>
      <c r="D53" s="146">
        <v>2</v>
      </c>
      <c r="E53" s="146" t="s">
        <v>104</v>
      </c>
      <c r="F53" s="147">
        <v>18882</v>
      </c>
      <c r="G53" s="147">
        <f t="shared" si="2"/>
        <v>37764</v>
      </c>
      <c r="H53" s="137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2"/>
      <c r="HO53" s="142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  <c r="IF53" s="142"/>
      <c r="IG53" s="142"/>
      <c r="IH53" s="142"/>
      <c r="II53" s="142"/>
      <c r="IJ53" s="142"/>
      <c r="IK53" s="142"/>
      <c r="IL53" s="142"/>
      <c r="IM53" s="142"/>
      <c r="IN53" s="142"/>
      <c r="IO53" s="142"/>
      <c r="IP53" s="142"/>
    </row>
    <row r="54" spans="1:250" s="148" customFormat="1" ht="12.75" customHeight="1" x14ac:dyDescent="0.25">
      <c r="A54" s="143"/>
      <c r="B54" s="152" t="s">
        <v>105</v>
      </c>
      <c r="C54" s="146" t="s">
        <v>113</v>
      </c>
      <c r="D54" s="146">
        <v>3</v>
      </c>
      <c r="E54" s="146" t="s">
        <v>99</v>
      </c>
      <c r="F54" s="147">
        <v>10710</v>
      </c>
      <c r="G54" s="147">
        <f t="shared" si="2"/>
        <v>32130</v>
      </c>
      <c r="H54" s="137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  <c r="IM54" s="142"/>
      <c r="IN54" s="142"/>
      <c r="IO54" s="142"/>
      <c r="IP54" s="142"/>
    </row>
    <row r="55" spans="1:250" s="148" customFormat="1" ht="12.75" customHeight="1" x14ac:dyDescent="0.25">
      <c r="A55" s="143"/>
      <c r="B55" s="149" t="s">
        <v>106</v>
      </c>
      <c r="C55" s="150"/>
      <c r="D55" s="151"/>
      <c r="E55" s="150"/>
      <c r="F55" s="147" t="s">
        <v>74</v>
      </c>
      <c r="G55" s="147" t="s">
        <v>74</v>
      </c>
      <c r="H55" s="137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  <c r="IN55" s="142"/>
      <c r="IO55" s="142"/>
      <c r="IP55" s="142"/>
    </row>
    <row r="56" spans="1:250" s="148" customFormat="1" ht="12.75" customHeight="1" x14ac:dyDescent="0.25">
      <c r="A56" s="143"/>
      <c r="B56" s="152" t="s">
        <v>107</v>
      </c>
      <c r="C56" s="150" t="s">
        <v>113</v>
      </c>
      <c r="D56" s="151">
        <v>2</v>
      </c>
      <c r="E56" s="150" t="s">
        <v>108</v>
      </c>
      <c r="F56" s="147">
        <v>5200</v>
      </c>
      <c r="G56" s="147">
        <f t="shared" si="2"/>
        <v>10400</v>
      </c>
      <c r="H56" s="137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</row>
    <row r="57" spans="1:250" s="148" customFormat="1" ht="12.75" customHeight="1" x14ac:dyDescent="0.25">
      <c r="A57" s="143"/>
      <c r="B57" s="152" t="s">
        <v>109</v>
      </c>
      <c r="C57" s="146" t="s">
        <v>34</v>
      </c>
      <c r="D57" s="146">
        <v>20</v>
      </c>
      <c r="E57" s="146" t="s">
        <v>110</v>
      </c>
      <c r="F57" s="147">
        <v>790</v>
      </c>
      <c r="G57" s="147">
        <f t="shared" si="2"/>
        <v>15800</v>
      </c>
      <c r="H57" s="137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  <c r="IN57" s="142"/>
      <c r="IO57" s="142"/>
      <c r="IP57" s="142"/>
    </row>
    <row r="58" spans="1:250" s="148" customFormat="1" ht="12.75" customHeight="1" x14ac:dyDescent="0.25">
      <c r="A58" s="143"/>
      <c r="B58" s="149" t="s">
        <v>35</v>
      </c>
      <c r="C58" s="150"/>
      <c r="D58" s="151"/>
      <c r="E58" s="150"/>
      <c r="F58" s="147" t="s">
        <v>74</v>
      </c>
      <c r="G58" s="147" t="s">
        <v>74</v>
      </c>
      <c r="H58" s="137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2"/>
      <c r="IN58" s="142"/>
      <c r="IO58" s="142"/>
      <c r="IP58" s="142"/>
    </row>
    <row r="59" spans="1:250" s="148" customFormat="1" ht="12.75" customHeight="1" x14ac:dyDescent="0.25">
      <c r="A59" s="143"/>
      <c r="B59" s="152" t="s">
        <v>120</v>
      </c>
      <c r="C59" s="150" t="s">
        <v>113</v>
      </c>
      <c r="D59" s="151">
        <v>0.5</v>
      </c>
      <c r="E59" s="150" t="s">
        <v>104</v>
      </c>
      <c r="F59" s="147">
        <v>44030</v>
      </c>
      <c r="G59" s="147">
        <f t="shared" si="2"/>
        <v>22015</v>
      </c>
      <c r="H59" s="137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2"/>
      <c r="IN59" s="142"/>
      <c r="IO59" s="142"/>
      <c r="IP59" s="142"/>
    </row>
    <row r="60" spans="1:250" s="148" customFormat="1" ht="12.75" customHeight="1" x14ac:dyDescent="0.25">
      <c r="A60" s="143"/>
      <c r="B60" s="152" t="s">
        <v>121</v>
      </c>
      <c r="C60" s="146" t="s">
        <v>33</v>
      </c>
      <c r="D60" s="146">
        <v>10</v>
      </c>
      <c r="E60" s="146" t="s">
        <v>93</v>
      </c>
      <c r="F60" s="147">
        <v>2143</v>
      </c>
      <c r="G60" s="147">
        <f t="shared" si="2"/>
        <v>21430</v>
      </c>
      <c r="H60" s="137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  <c r="IM60" s="142"/>
      <c r="IN60" s="142"/>
      <c r="IO60" s="142"/>
      <c r="IP60" s="142"/>
    </row>
    <row r="61" spans="1:250" s="148" customFormat="1" ht="12.75" customHeight="1" x14ac:dyDescent="0.25">
      <c r="A61" s="143"/>
      <c r="B61" s="153" t="s">
        <v>111</v>
      </c>
      <c r="C61" s="154" t="s">
        <v>113</v>
      </c>
      <c r="D61" s="155">
        <v>1</v>
      </c>
      <c r="E61" s="154" t="s">
        <v>112</v>
      </c>
      <c r="F61" s="156">
        <v>132572</v>
      </c>
      <c r="G61" s="147">
        <f t="shared" si="2"/>
        <v>132572</v>
      </c>
      <c r="H61" s="137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  <c r="IK61" s="142"/>
      <c r="IL61" s="142"/>
      <c r="IM61" s="142"/>
      <c r="IN61" s="142"/>
      <c r="IO61" s="142"/>
      <c r="IP61" s="142"/>
    </row>
    <row r="62" spans="1:250" ht="13.5" customHeight="1" x14ac:dyDescent="0.25">
      <c r="A62" s="5"/>
      <c r="B62" s="51" t="s">
        <v>36</v>
      </c>
      <c r="C62" s="52"/>
      <c r="D62" s="52"/>
      <c r="E62" s="52"/>
      <c r="F62" s="52"/>
      <c r="G62" s="111">
        <f>SUM(G47:G61)</f>
        <v>2567671</v>
      </c>
      <c r="H62" s="138"/>
    </row>
    <row r="63" spans="1:250" ht="12" customHeight="1" x14ac:dyDescent="0.25">
      <c r="A63" s="2"/>
      <c r="B63" s="44"/>
      <c r="C63" s="45"/>
      <c r="D63" s="45"/>
      <c r="E63" s="53"/>
      <c r="F63" s="46"/>
      <c r="G63" s="46"/>
      <c r="H63" s="132"/>
    </row>
    <row r="64" spans="1:250" ht="12" customHeight="1" x14ac:dyDescent="0.25">
      <c r="A64" s="5"/>
      <c r="B64" s="33" t="s">
        <v>37</v>
      </c>
      <c r="C64" s="34"/>
      <c r="D64" s="35"/>
      <c r="E64" s="35"/>
      <c r="F64" s="36"/>
      <c r="G64" s="36"/>
      <c r="H64" s="128"/>
    </row>
    <row r="65" spans="1:9" ht="24" customHeight="1" x14ac:dyDescent="0.25">
      <c r="A65" s="5"/>
      <c r="B65" s="47" t="s">
        <v>38</v>
      </c>
      <c r="C65" s="48" t="s">
        <v>30</v>
      </c>
      <c r="D65" s="48" t="s">
        <v>31</v>
      </c>
      <c r="E65" s="47" t="s">
        <v>17</v>
      </c>
      <c r="F65" s="48" t="s">
        <v>18</v>
      </c>
      <c r="G65" s="47" t="s">
        <v>19</v>
      </c>
      <c r="H65" s="133"/>
    </row>
    <row r="66" spans="1:9" ht="12.75" customHeight="1" x14ac:dyDescent="0.25">
      <c r="A66" s="22"/>
      <c r="B66" s="157" t="s">
        <v>114</v>
      </c>
      <c r="C66" s="158" t="s">
        <v>15</v>
      </c>
      <c r="D66" s="159">
        <v>1</v>
      </c>
      <c r="E66" s="157" t="s">
        <v>115</v>
      </c>
      <c r="F66" s="159">
        <v>39810</v>
      </c>
      <c r="G66" s="159">
        <f>D66*F66</f>
        <v>39810</v>
      </c>
      <c r="H66" s="137" t="s">
        <v>74</v>
      </c>
    </row>
    <row r="67" spans="1:9" ht="12.75" customHeight="1" x14ac:dyDescent="0.25">
      <c r="A67" s="64"/>
      <c r="B67" s="163" t="s">
        <v>122</v>
      </c>
      <c r="C67" s="164" t="s">
        <v>15</v>
      </c>
      <c r="D67" s="165">
        <v>2</v>
      </c>
      <c r="E67" s="163" t="s">
        <v>70</v>
      </c>
      <c r="F67" s="165">
        <v>326257.5</v>
      </c>
      <c r="G67" s="165">
        <f>D67*F67</f>
        <v>652515</v>
      </c>
      <c r="H67" s="137"/>
      <c r="I67" s="178"/>
    </row>
    <row r="68" spans="1:9" ht="13.5" customHeight="1" x14ac:dyDescent="0.25">
      <c r="A68" s="5"/>
      <c r="B68" s="160" t="s">
        <v>39</v>
      </c>
      <c r="C68" s="161"/>
      <c r="D68" s="161"/>
      <c r="E68" s="161"/>
      <c r="F68" s="161"/>
      <c r="G68" s="162">
        <f>G66+G67</f>
        <v>692325</v>
      </c>
      <c r="H68" s="138"/>
    </row>
    <row r="69" spans="1:9" ht="12" customHeight="1" x14ac:dyDescent="0.25">
      <c r="A69" s="2"/>
      <c r="B69" s="67"/>
      <c r="C69" s="67"/>
      <c r="D69" s="67"/>
      <c r="E69" s="67"/>
      <c r="F69" s="68"/>
      <c r="G69" s="68"/>
      <c r="H69" s="132"/>
    </row>
    <row r="70" spans="1:9" ht="12" customHeight="1" x14ac:dyDescent="0.25">
      <c r="A70" s="64"/>
      <c r="B70" s="69" t="s">
        <v>40</v>
      </c>
      <c r="C70" s="70"/>
      <c r="D70" s="70"/>
      <c r="E70" s="70"/>
      <c r="F70" s="70"/>
      <c r="G70" s="71">
        <f>G28+G33+G43+G62+G68</f>
        <v>5246069.3440000005</v>
      </c>
      <c r="H70" s="139"/>
    </row>
    <row r="71" spans="1:9" ht="12" customHeight="1" x14ac:dyDescent="0.25">
      <c r="A71" s="64"/>
      <c r="B71" s="72" t="s">
        <v>41</v>
      </c>
      <c r="C71" s="55"/>
      <c r="D71" s="55"/>
      <c r="E71" s="55"/>
      <c r="F71" s="55"/>
      <c r="G71" s="73">
        <f>G70*0.05</f>
        <v>262303.46720000001</v>
      </c>
      <c r="H71" s="139">
        <f>G70*0.5</f>
        <v>2623034.6720000003</v>
      </c>
    </row>
    <row r="72" spans="1:9" ht="12" customHeight="1" x14ac:dyDescent="0.25">
      <c r="A72" s="64"/>
      <c r="B72" s="74" t="s">
        <v>42</v>
      </c>
      <c r="C72" s="54"/>
      <c r="D72" s="54"/>
      <c r="E72" s="54"/>
      <c r="F72" s="54"/>
      <c r="G72" s="75">
        <f>G71+G70</f>
        <v>5508372.8112000003</v>
      </c>
      <c r="H72" s="139"/>
    </row>
    <row r="73" spans="1:9" ht="12" customHeight="1" x14ac:dyDescent="0.25">
      <c r="A73" s="64"/>
      <c r="B73" s="72" t="s">
        <v>43</v>
      </c>
      <c r="C73" s="55"/>
      <c r="D73" s="55"/>
      <c r="E73" s="55"/>
      <c r="F73" s="55"/>
      <c r="G73" s="73">
        <f>G12</f>
        <v>14560000</v>
      </c>
      <c r="H73" s="139"/>
    </row>
    <row r="74" spans="1:9" ht="12" customHeight="1" x14ac:dyDescent="0.25">
      <c r="A74" s="64"/>
      <c r="B74" s="76" t="s">
        <v>44</v>
      </c>
      <c r="C74" s="77"/>
      <c r="D74" s="77"/>
      <c r="E74" s="77"/>
      <c r="F74" s="77"/>
      <c r="G74" s="78">
        <f>G73-G72</f>
        <v>9051627.1887999997</v>
      </c>
      <c r="H74" s="139"/>
    </row>
    <row r="75" spans="1:9" ht="12" customHeight="1" x14ac:dyDescent="0.25">
      <c r="A75" s="64"/>
      <c r="B75" s="65" t="s">
        <v>45</v>
      </c>
      <c r="C75" s="66"/>
      <c r="D75" s="66"/>
      <c r="E75" s="66"/>
      <c r="F75" s="66"/>
      <c r="G75" s="61"/>
      <c r="H75" s="139"/>
    </row>
    <row r="76" spans="1:9" ht="12.75" customHeight="1" thickBot="1" x14ac:dyDescent="0.3">
      <c r="A76" s="64"/>
      <c r="B76" s="79"/>
      <c r="C76" s="66"/>
      <c r="D76" s="66"/>
      <c r="E76" s="66"/>
      <c r="F76" s="66"/>
      <c r="G76" s="61"/>
      <c r="H76" s="139"/>
    </row>
    <row r="77" spans="1:9" ht="12" customHeight="1" x14ac:dyDescent="0.25">
      <c r="A77" s="64"/>
      <c r="B77" s="88" t="s">
        <v>46</v>
      </c>
      <c r="C77" s="89"/>
      <c r="D77" s="89"/>
      <c r="E77" s="89"/>
      <c r="F77" s="90"/>
      <c r="G77" s="61"/>
      <c r="H77" s="139"/>
    </row>
    <row r="78" spans="1:9" ht="12" customHeight="1" x14ac:dyDescent="0.25">
      <c r="A78" s="64"/>
      <c r="B78" s="91" t="s">
        <v>47</v>
      </c>
      <c r="C78" s="63"/>
      <c r="D78" s="63"/>
      <c r="E78" s="63"/>
      <c r="F78" s="92"/>
      <c r="G78" s="61"/>
      <c r="H78" s="139"/>
    </row>
    <row r="79" spans="1:9" ht="12" customHeight="1" x14ac:dyDescent="0.25">
      <c r="A79" s="64"/>
      <c r="B79" s="91" t="s">
        <v>48</v>
      </c>
      <c r="C79" s="63"/>
      <c r="D79" s="63"/>
      <c r="E79" s="63"/>
      <c r="F79" s="92"/>
      <c r="G79" s="61"/>
      <c r="H79" s="139"/>
    </row>
    <row r="80" spans="1:9" ht="12" customHeight="1" x14ac:dyDescent="0.25">
      <c r="A80" s="64"/>
      <c r="B80" s="91" t="s">
        <v>49</v>
      </c>
      <c r="C80" s="63"/>
      <c r="D80" s="63"/>
      <c r="E80" s="63"/>
      <c r="F80" s="92"/>
      <c r="G80" s="61"/>
      <c r="H80" s="139"/>
    </row>
    <row r="81" spans="1:8" ht="12" customHeight="1" x14ac:dyDescent="0.25">
      <c r="A81" s="64"/>
      <c r="B81" s="91" t="s">
        <v>50</v>
      </c>
      <c r="C81" s="63"/>
      <c r="D81" s="63"/>
      <c r="E81" s="63"/>
      <c r="F81" s="92"/>
      <c r="G81" s="61"/>
      <c r="H81" s="139"/>
    </row>
    <row r="82" spans="1:8" ht="12" customHeight="1" x14ac:dyDescent="0.25">
      <c r="A82" s="64"/>
      <c r="B82" s="91" t="s">
        <v>51</v>
      </c>
      <c r="C82" s="63"/>
      <c r="D82" s="63"/>
      <c r="E82" s="63"/>
      <c r="F82" s="92"/>
      <c r="G82" s="61"/>
      <c r="H82" s="139"/>
    </row>
    <row r="83" spans="1:8" ht="12.75" customHeight="1" thickBot="1" x14ac:dyDescent="0.3">
      <c r="A83" s="64"/>
      <c r="B83" s="93" t="s">
        <v>52</v>
      </c>
      <c r="C83" s="94"/>
      <c r="D83" s="94"/>
      <c r="E83" s="94"/>
      <c r="F83" s="95"/>
      <c r="G83" s="61"/>
      <c r="H83" s="139"/>
    </row>
    <row r="84" spans="1:8" ht="12.75" customHeight="1" thickBot="1" x14ac:dyDescent="0.3">
      <c r="A84" s="64"/>
      <c r="B84" s="86"/>
      <c r="C84" s="63"/>
      <c r="D84" s="63"/>
      <c r="E84" s="63"/>
      <c r="F84" s="63"/>
      <c r="G84" s="61"/>
      <c r="H84" s="139"/>
    </row>
    <row r="85" spans="1:8" ht="15" customHeight="1" thickBot="1" x14ac:dyDescent="0.3">
      <c r="A85" s="64"/>
      <c r="B85" s="167" t="s">
        <v>53</v>
      </c>
      <c r="C85" s="168"/>
      <c r="D85" s="169"/>
      <c r="E85" s="56"/>
      <c r="F85" s="56"/>
      <c r="G85" s="61"/>
      <c r="H85" s="139"/>
    </row>
    <row r="86" spans="1:8" ht="12" customHeight="1" x14ac:dyDescent="0.25">
      <c r="A86" s="64"/>
      <c r="B86" s="113" t="s">
        <v>38</v>
      </c>
      <c r="C86" s="114" t="s">
        <v>54</v>
      </c>
      <c r="D86" s="115" t="s">
        <v>55</v>
      </c>
      <c r="E86" s="56"/>
      <c r="F86" s="56"/>
      <c r="G86" s="61"/>
      <c r="H86" s="139"/>
    </row>
    <row r="87" spans="1:8" ht="12" customHeight="1" x14ac:dyDescent="0.25">
      <c r="A87" s="64"/>
      <c r="B87" s="81" t="s">
        <v>56</v>
      </c>
      <c r="C87" s="57">
        <f>G28</f>
        <v>1350000</v>
      </c>
      <c r="D87" s="82">
        <f>(C87/C93)</f>
        <v>0.24508145077891019</v>
      </c>
      <c r="E87" s="56"/>
      <c r="F87" s="56"/>
      <c r="G87" s="61"/>
      <c r="H87" s="139"/>
    </row>
    <row r="88" spans="1:8" ht="12" customHeight="1" x14ac:dyDescent="0.25">
      <c r="A88" s="64"/>
      <c r="B88" s="81" t="s">
        <v>57</v>
      </c>
      <c r="C88" s="58">
        <v>0</v>
      </c>
      <c r="D88" s="82">
        <v>0</v>
      </c>
      <c r="E88" s="56"/>
      <c r="F88" s="56"/>
      <c r="G88" s="61"/>
      <c r="H88" s="139"/>
    </row>
    <row r="89" spans="1:8" ht="12" customHeight="1" x14ac:dyDescent="0.25">
      <c r="A89" s="64"/>
      <c r="B89" s="81" t="s">
        <v>58</v>
      </c>
      <c r="C89" s="57">
        <f>G43</f>
        <v>636073.34400000004</v>
      </c>
      <c r="D89" s="82">
        <f>(C89/C93)</f>
        <v>0.11547390959208356</v>
      </c>
      <c r="E89" s="56"/>
      <c r="F89" s="56"/>
      <c r="G89" s="61"/>
      <c r="H89" s="139"/>
    </row>
    <row r="90" spans="1:8" ht="12" customHeight="1" x14ac:dyDescent="0.25">
      <c r="A90" s="64"/>
      <c r="B90" s="81" t="s">
        <v>29</v>
      </c>
      <c r="C90" s="57">
        <f>G62</f>
        <v>2567671</v>
      </c>
      <c r="D90" s="82">
        <f>(C90/C93)</f>
        <v>0.46613965466884083</v>
      </c>
      <c r="E90" s="56"/>
      <c r="F90" s="56"/>
      <c r="G90" s="61"/>
      <c r="H90" s="139"/>
    </row>
    <row r="91" spans="1:8" ht="12" customHeight="1" x14ac:dyDescent="0.25">
      <c r="A91" s="64"/>
      <c r="B91" s="81" t="s">
        <v>59</v>
      </c>
      <c r="C91" s="59">
        <f>G68</f>
        <v>692325</v>
      </c>
      <c r="D91" s="82">
        <f>(C91/C93)</f>
        <v>0.12568593734111777</v>
      </c>
      <c r="E91" s="60"/>
      <c r="F91" s="60"/>
      <c r="G91" s="61"/>
      <c r="H91" s="139"/>
    </row>
    <row r="92" spans="1:8" ht="12" customHeight="1" x14ac:dyDescent="0.25">
      <c r="A92" s="64"/>
      <c r="B92" s="81" t="s">
        <v>60</v>
      </c>
      <c r="C92" s="59">
        <f>G71</f>
        <v>262303.46720000001</v>
      </c>
      <c r="D92" s="82">
        <f>(C92/C93)</f>
        <v>4.7619047619047616E-2</v>
      </c>
      <c r="E92" s="60"/>
      <c r="F92" s="60"/>
      <c r="G92" s="61"/>
      <c r="H92" s="139"/>
    </row>
    <row r="93" spans="1:8" ht="12.75" customHeight="1" thickBot="1" x14ac:dyDescent="0.3">
      <c r="A93" s="64"/>
      <c r="B93" s="83" t="s">
        <v>61</v>
      </c>
      <c r="C93" s="84">
        <f>SUM(C87:C92)</f>
        <v>5508372.8112000003</v>
      </c>
      <c r="D93" s="85">
        <f>SUM(D87:D92)</f>
        <v>1</v>
      </c>
      <c r="E93" s="60"/>
      <c r="F93" s="60"/>
      <c r="G93" s="61"/>
      <c r="H93" s="139"/>
    </row>
    <row r="94" spans="1:8" ht="12" customHeight="1" x14ac:dyDescent="0.25">
      <c r="A94" s="64"/>
      <c r="B94" s="79"/>
      <c r="C94" s="66"/>
      <c r="D94" s="66"/>
      <c r="E94" s="66"/>
      <c r="F94" s="66"/>
      <c r="G94" s="61"/>
      <c r="H94" s="139"/>
    </row>
    <row r="95" spans="1:8" ht="12.75" customHeight="1" thickBot="1" x14ac:dyDescent="0.3">
      <c r="A95" s="64"/>
      <c r="B95" s="80"/>
      <c r="C95" s="66"/>
      <c r="D95" s="66"/>
      <c r="E95" s="66"/>
      <c r="F95" s="66"/>
      <c r="G95" s="61"/>
      <c r="H95" s="139"/>
    </row>
    <row r="96" spans="1:8" ht="12" customHeight="1" thickBot="1" x14ac:dyDescent="0.3">
      <c r="A96" s="64"/>
      <c r="B96" s="167" t="s">
        <v>116</v>
      </c>
      <c r="C96" s="168"/>
      <c r="D96" s="168"/>
      <c r="E96" s="169"/>
      <c r="F96" s="60"/>
      <c r="G96" s="61"/>
      <c r="H96" s="139"/>
    </row>
    <row r="97" spans="1:8" ht="12" customHeight="1" x14ac:dyDescent="0.25">
      <c r="A97" s="64"/>
      <c r="B97" s="97" t="s">
        <v>117</v>
      </c>
      <c r="C97" s="112">
        <v>20000</v>
      </c>
      <c r="D97" s="112">
        <f>G9</f>
        <v>28000</v>
      </c>
      <c r="E97" s="112">
        <v>32000</v>
      </c>
      <c r="F97" s="96"/>
      <c r="G97" s="62"/>
      <c r="H97" s="140"/>
    </row>
    <row r="98" spans="1:8" ht="12.75" customHeight="1" thickBot="1" x14ac:dyDescent="0.3">
      <c r="A98" s="64"/>
      <c r="B98" s="83" t="s">
        <v>118</v>
      </c>
      <c r="C98" s="84">
        <f>(G72/C97)</f>
        <v>275.41864056000003</v>
      </c>
      <c r="D98" s="84">
        <f>(G72/D97)</f>
        <v>196.7276004</v>
      </c>
      <c r="E98" s="98">
        <f>(G72/E97)</f>
        <v>172.13665035000002</v>
      </c>
      <c r="F98" s="96"/>
      <c r="G98" s="62"/>
      <c r="H98" s="140"/>
    </row>
    <row r="99" spans="1:8" ht="15.6" customHeight="1" x14ac:dyDescent="0.25">
      <c r="A99" s="64"/>
      <c r="B99" s="87" t="s">
        <v>62</v>
      </c>
      <c r="C99" s="63"/>
      <c r="D99" s="63"/>
      <c r="E99" s="63"/>
      <c r="F99" s="63"/>
      <c r="G99" s="63"/>
      <c r="H99" s="141"/>
    </row>
  </sheetData>
  <mergeCells count="9">
    <mergeCell ref="B96:E96"/>
    <mergeCell ref="E13:F13"/>
    <mergeCell ref="E11:F11"/>
    <mergeCell ref="E10:F10"/>
    <mergeCell ref="E9:F9"/>
    <mergeCell ref="E14:F14"/>
    <mergeCell ref="E15:F15"/>
    <mergeCell ref="B17:G17"/>
    <mergeCell ref="B85:D8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Baeza Diaz Pablo Enrique</cp:lastModifiedBy>
  <dcterms:created xsi:type="dcterms:W3CDTF">2020-11-27T12:49:26Z</dcterms:created>
  <dcterms:modified xsi:type="dcterms:W3CDTF">2023-03-09T16:00:08Z</dcterms:modified>
</cp:coreProperties>
</file>