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ZAPALLO DE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8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80" i="1"/>
  <c r="G81" i="1"/>
  <c r="G83" i="1"/>
  <c r="G84" i="1"/>
  <c r="G63" i="1"/>
  <c r="G53" i="1"/>
  <c r="G52" i="1"/>
  <c r="G51" i="1"/>
  <c r="G50" i="1"/>
  <c r="G55" i="1"/>
  <c r="G54" i="1"/>
  <c r="G56" i="1"/>
  <c r="G12" i="1"/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89" i="1" l="1"/>
  <c r="G90" i="1" l="1"/>
  <c r="G57" i="1"/>
  <c r="G58" i="1" s="1"/>
  <c r="G40" i="1"/>
  <c r="G39" i="1"/>
  <c r="G38" i="1"/>
  <c r="G37" i="1"/>
  <c r="G36" i="1"/>
  <c r="G35" i="1"/>
  <c r="G41" i="1" l="1"/>
  <c r="G95" i="1" l="1"/>
  <c r="C113" i="1"/>
  <c r="C112" i="1" l="1"/>
  <c r="C111" i="1"/>
  <c r="C109" i="1"/>
  <c r="G46" i="1" l="1"/>
  <c r="G92" i="1" s="1"/>
  <c r="G93" i="1" l="1"/>
  <c r="G94" i="1" s="1"/>
  <c r="G96" i="1" l="1"/>
  <c r="C114" i="1"/>
  <c r="C120" i="1" l="1"/>
  <c r="C115" i="1"/>
  <c r="D114" i="1" s="1"/>
  <c r="D120" i="1"/>
  <c r="E120" i="1"/>
  <c r="D112" i="1" l="1"/>
  <c r="D109" i="1"/>
  <c r="D111" i="1"/>
  <c r="D113" i="1"/>
  <c r="D115" i="1" l="1"/>
</calcChain>
</file>

<file path=xl/sharedStrings.xml><?xml version="1.0" encoding="utf-8"?>
<sst xmlns="http://schemas.openxmlformats.org/spreadsheetml/2006/main" count="242" uniqueCount="132">
  <si>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</si>
  <si>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</si>
  <si>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</si>
  <si>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</si>
  <si>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</si>
  <si>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</si>
  <si>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</si>
  <si>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</si>
  <si>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</si>
  <si>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</si>
  <si>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</si>
  <si>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</si>
  <si>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</si>
  <si>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</si>
  <si>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</si>
  <si>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</si>
  <si>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</si>
  <si>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</si>
  <si>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</si>
  <si>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</si>
  <si>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</si>
  <si>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</si>
  <si>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</si>
  <si>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</si>
  <si>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</si>
  <si>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</si>
  <si>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</si>
  <si>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</si>
  <si>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</si>
  <si>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</si>
  <si>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</si>
  <si>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</si>
  <si>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</si>
  <si>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</si>
  <si>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</si>
  <si>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</si>
  <si>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</si>
  <si>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</si>
  <si>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</si>
  <si>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</si>
  <si>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</si>
  <si>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</si>
  <si>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</si>
  <si>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</si>
  <si>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</si>
  <si>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</si>
  <si>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</si>
  <si>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</si>
  <si>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</si>
  <si>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</si>
  <si>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Santa Cruz</t>
  </si>
  <si>
    <t>Todas</t>
  </si>
  <si>
    <t>Enero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</si>
  <si>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</si>
  <si>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</si>
  <si>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</si>
  <si>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</si>
  <si>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</si>
  <si>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</si>
  <si>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</si>
  <si>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</si>
  <si>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Medio</t>
  </si>
  <si>
    <t>6. El precio esperado por ventas corresponde al precio colocado en el domicilio del vendedor.</t>
  </si>
  <si>
    <t>Mercado mayorista local</t>
  </si>
  <si>
    <t>COSTOS DIRECTOS DE PRODUCCION POR HECTAREA (Incluye IVA)</t>
  </si>
  <si>
    <t>Noviembre</t>
  </si>
  <si>
    <t>Aradura</t>
  </si>
  <si>
    <t>JM</t>
  </si>
  <si>
    <t>FERTILIZANTES</t>
  </si>
  <si>
    <t>Urea</t>
  </si>
  <si>
    <t>kg</t>
  </si>
  <si>
    <t>Superfosfato triple</t>
  </si>
  <si>
    <t>lt</t>
  </si>
  <si>
    <t>FUNGICIDAS</t>
  </si>
  <si>
    <t>INSECTICIDAS</t>
  </si>
  <si>
    <t>SEMILLA</t>
  </si>
  <si>
    <r>
      <t>PRECIO ESPERADO (</t>
    </r>
    <r>
      <rPr>
        <u/>
        <sz val="8"/>
        <color indexed="8"/>
        <rFont val="Arial Narrow"/>
        <family val="2"/>
      </rPr>
      <t>/</t>
    </r>
    <r>
      <rPr>
        <sz val="8"/>
        <color indexed="8"/>
        <rFont val="Arial Narrow"/>
        <family val="2"/>
      </rPr>
      <t>kg)</t>
    </r>
  </si>
  <si>
    <t>Lib. B. O'Higgins</t>
  </si>
  <si>
    <t>Diciembre</t>
  </si>
  <si>
    <t>Mayo-Junio</t>
  </si>
  <si>
    <t>Julio</t>
  </si>
  <si>
    <t>Diciembre-Enero</t>
  </si>
  <si>
    <t>Semilla</t>
  </si>
  <si>
    <t>RENDIMIENTO (kg/ha)</t>
  </si>
  <si>
    <t>Septiembre</t>
  </si>
  <si>
    <t>Octubre</t>
  </si>
  <si>
    <t>Muriato de potasio</t>
  </si>
  <si>
    <t>Noviembre-Diciembre</t>
  </si>
  <si>
    <t>Septiembre-Octubre</t>
  </si>
  <si>
    <t>ZAPALLO DE GUARDA</t>
  </si>
  <si>
    <t>Camote</t>
  </si>
  <si>
    <t>Marzo</t>
  </si>
  <si>
    <t>Lluvias</t>
  </si>
  <si>
    <t>Riego pre-transplante</t>
  </si>
  <si>
    <t>Confeccion y manejo de almácigos</t>
  </si>
  <si>
    <t>Junio-Julio</t>
  </si>
  <si>
    <t>Transplante de plantines</t>
  </si>
  <si>
    <t>Aplicación de agroquímicos</t>
  </si>
  <si>
    <t>Aplicación de fertilizante</t>
  </si>
  <si>
    <t>Riegos (2)</t>
  </si>
  <si>
    <t>Aplicación de agroquímicos (2)</t>
  </si>
  <si>
    <t>Arreglo de guías</t>
  </si>
  <si>
    <t>Riegos (3)</t>
  </si>
  <si>
    <t>Riegos (1)</t>
  </si>
  <si>
    <t>Corte</t>
  </si>
  <si>
    <t>Hilerado</t>
  </si>
  <si>
    <t>Acarreo y carga</t>
  </si>
  <si>
    <t>Rastraje (2)</t>
  </si>
  <si>
    <t>Aplicación fertilizante</t>
  </si>
  <si>
    <t>Melgadura y preparación de mesas</t>
  </si>
  <si>
    <t>Acequiadura</t>
  </si>
  <si>
    <t>Aporca</t>
  </si>
  <si>
    <t xml:space="preserve">Mayo </t>
  </si>
  <si>
    <t>Nitrato de potasio</t>
  </si>
  <si>
    <t xml:space="preserve">Urea </t>
  </si>
  <si>
    <t>Kelpac</t>
  </si>
  <si>
    <t xml:space="preserve">Julio </t>
  </si>
  <si>
    <t>Kendal</t>
  </si>
  <si>
    <t>Julio-Diciembre</t>
  </si>
  <si>
    <t>Fosfimax</t>
  </si>
  <si>
    <t>Terrasorb Foliar</t>
  </si>
  <si>
    <t>Hyvron</t>
  </si>
  <si>
    <t>Biozyme</t>
  </si>
  <si>
    <t>Octubre-Noviembre</t>
  </si>
  <si>
    <t>Amistar Opti</t>
  </si>
  <si>
    <t>Junio-Noviembre</t>
  </si>
  <si>
    <t>Topas 200 EW</t>
  </si>
  <si>
    <t>Selecron</t>
  </si>
  <si>
    <t>Lt</t>
  </si>
  <si>
    <t>Trigard</t>
  </si>
  <si>
    <t>Traslados internos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</si>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</sst>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2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3" fillId="0" borderId="55" xfId="0" applyFont="1" applyFill="1" applyBorder="1" applyAlignment="1">
      <alignment horizontal="right"/>
    </xf>
    <xf numFmtId="0" fontId="17" fillId="2" borderId="11" xfId="0" applyFont="1" applyFill="1" applyBorder="1" applyAlignment="1">
      <alignment vertical="center"/>
    </xf>
    <xf numFmtId="168" fontId="23" fillId="0" borderId="55" xfId="8" applyNumberFormat="1" applyFont="1" applyFill="1" applyBorder="1" applyAlignment="1">
      <alignment horizontal="right"/>
    </xf>
    <xf numFmtId="0" fontId="23" fillId="0" borderId="55" xfId="0" applyFont="1" applyFill="1" applyBorder="1" applyAlignment="1">
      <alignment horizontal="right" wrapText="1"/>
    </xf>
    <xf numFmtId="3" fontId="23" fillId="0" borderId="55" xfId="0" applyNumberFormat="1" applyFont="1" applyFill="1" applyBorder="1" applyAlignment="1">
      <alignment horizontal="right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1"/>
  <sheetViews>
    <sheetView showGridLines="0" tabSelected="1" zoomScale="120" zoomScaleNormal="120" workbookViewId="0">
      <selection activeCell="C16" sqref="C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8" t="s">
        <v>89</v>
      </c>
      <c r="D9" s="75"/>
      <c r="E9" s="115" t="s">
        <v>83</v>
      </c>
      <c r="F9" s="116"/>
      <c r="G9" s="108">
        <v>35000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6" t="s">
        <v>90</v>
      </c>
      <c r="D10" s="75"/>
      <c r="E10" s="117" t="s">
        <v>2</v>
      </c>
      <c r="F10" s="118"/>
      <c r="G10" s="106" t="s">
        <v>91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46</v>
      </c>
      <c r="C11" s="106" t="s">
        <v>61</v>
      </c>
      <c r="D11" s="75"/>
      <c r="E11" s="117" t="s">
        <v>76</v>
      </c>
      <c r="F11" s="118"/>
      <c r="G11" s="106">
        <v>220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47</v>
      </c>
      <c r="C12" s="106" t="s">
        <v>77</v>
      </c>
      <c r="D12" s="75"/>
      <c r="E12" s="119" t="s">
        <v>3</v>
      </c>
      <c r="F12" s="120"/>
      <c r="G12" s="106">
        <f>+G9*G11</f>
        <v>7700000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48</v>
      </c>
      <c r="C13" s="107" t="s">
        <v>50</v>
      </c>
      <c r="D13" s="75"/>
      <c r="E13" s="117" t="s">
        <v>4</v>
      </c>
      <c r="F13" s="118"/>
      <c r="G13" s="107" t="s">
        <v>63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4" t="s">
        <v>51</v>
      </c>
      <c r="D14" s="75"/>
      <c r="E14" s="117" t="s">
        <v>6</v>
      </c>
      <c r="F14" s="118"/>
      <c r="G14" s="104" t="s">
        <v>91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7" t="s">
        <v>52</v>
      </c>
      <c r="D15" s="75"/>
      <c r="E15" s="109" t="s">
        <v>8</v>
      </c>
      <c r="F15" s="110"/>
      <c r="G15" s="107" t="s">
        <v>92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1" t="s">
        <v>64</v>
      </c>
      <c r="C17" s="112"/>
      <c r="D17" s="112"/>
      <c r="E17" s="112"/>
      <c r="F17" s="112"/>
      <c r="G17" s="11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93</v>
      </c>
      <c r="C21" s="90" t="s">
        <v>16</v>
      </c>
      <c r="D21" s="90">
        <v>1</v>
      </c>
      <c r="E21" s="90" t="s">
        <v>79</v>
      </c>
      <c r="F21" s="91">
        <v>20000</v>
      </c>
      <c r="G21" s="92">
        <f t="shared" ref="G21:G34" si="0">+F21*D21</f>
        <v>20000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94</v>
      </c>
      <c r="C22" s="90" t="s">
        <v>16</v>
      </c>
      <c r="D22" s="90">
        <v>4</v>
      </c>
      <c r="E22" s="90" t="s">
        <v>95</v>
      </c>
      <c r="F22" s="91">
        <v>20000</v>
      </c>
      <c r="G22" s="92">
        <f t="shared" si="0"/>
        <v>80000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96</v>
      </c>
      <c r="C23" s="90" t="s">
        <v>16</v>
      </c>
      <c r="D23" s="90">
        <v>5</v>
      </c>
      <c r="E23" s="90" t="s">
        <v>80</v>
      </c>
      <c r="F23" s="91">
        <v>20000</v>
      </c>
      <c r="G23" s="92">
        <f t="shared" si="0"/>
        <v>100000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s="77" customFormat="1" ht="12" customHeight="1" x14ac:dyDescent="0.25">
      <c r="A24" s="73"/>
      <c r="B24" s="89" t="s">
        <v>97</v>
      </c>
      <c r="C24" s="90" t="s">
        <v>16</v>
      </c>
      <c r="D24" s="90">
        <v>1</v>
      </c>
      <c r="E24" s="90" t="s">
        <v>80</v>
      </c>
      <c r="F24" s="91">
        <v>20000</v>
      </c>
      <c r="G24" s="92">
        <f t="shared" si="0"/>
        <v>20000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s="77" customFormat="1" ht="12" customHeight="1" x14ac:dyDescent="0.25">
      <c r="A25" s="73"/>
      <c r="B25" s="89" t="s">
        <v>98</v>
      </c>
      <c r="C25" s="90" t="s">
        <v>16</v>
      </c>
      <c r="D25" s="90">
        <v>1</v>
      </c>
      <c r="E25" s="90" t="s">
        <v>84</v>
      </c>
      <c r="F25" s="91">
        <v>20000</v>
      </c>
      <c r="G25" s="92">
        <f t="shared" si="0"/>
        <v>20000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s="77" customFormat="1" ht="12" customHeight="1" x14ac:dyDescent="0.25">
      <c r="A26" s="73"/>
      <c r="B26" s="89" t="s">
        <v>99</v>
      </c>
      <c r="C26" s="90" t="s">
        <v>16</v>
      </c>
      <c r="D26" s="90">
        <v>2</v>
      </c>
      <c r="E26" s="90" t="s">
        <v>85</v>
      </c>
      <c r="F26" s="91">
        <v>20000</v>
      </c>
      <c r="G26" s="92">
        <f t="shared" si="0"/>
        <v>40000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s="77" customFormat="1" ht="12" customHeight="1" x14ac:dyDescent="0.25">
      <c r="A27" s="73"/>
      <c r="B27" s="89" t="s">
        <v>98</v>
      </c>
      <c r="C27" s="90" t="s">
        <v>16</v>
      </c>
      <c r="D27" s="90">
        <v>1</v>
      </c>
      <c r="E27" s="90" t="s">
        <v>85</v>
      </c>
      <c r="F27" s="91">
        <v>20000</v>
      </c>
      <c r="G27" s="92">
        <f t="shared" si="0"/>
        <v>20000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77" customFormat="1" ht="12" customHeight="1" x14ac:dyDescent="0.25">
      <c r="A28" s="73"/>
      <c r="B28" s="89" t="s">
        <v>100</v>
      </c>
      <c r="C28" s="90" t="s">
        <v>16</v>
      </c>
      <c r="D28" s="90">
        <v>2</v>
      </c>
      <c r="E28" s="90" t="s">
        <v>85</v>
      </c>
      <c r="F28" s="91">
        <v>20000</v>
      </c>
      <c r="G28" s="92">
        <f t="shared" si="0"/>
        <v>40000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s="77" customFormat="1" ht="12" customHeight="1" x14ac:dyDescent="0.25">
      <c r="A29" s="73"/>
      <c r="B29" s="89" t="s">
        <v>101</v>
      </c>
      <c r="C29" s="90" t="s">
        <v>16</v>
      </c>
      <c r="D29" s="90">
        <v>3</v>
      </c>
      <c r="E29" s="90" t="s">
        <v>85</v>
      </c>
      <c r="F29" s="91">
        <v>20000</v>
      </c>
      <c r="G29" s="92">
        <f t="shared" si="0"/>
        <v>60000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s="77" customFormat="1" ht="12" customHeight="1" x14ac:dyDescent="0.25">
      <c r="A30" s="73"/>
      <c r="B30" s="89" t="s">
        <v>98</v>
      </c>
      <c r="C30" s="90" t="s">
        <v>16</v>
      </c>
      <c r="D30" s="90">
        <v>1</v>
      </c>
      <c r="E30" s="90" t="s">
        <v>65</v>
      </c>
      <c r="F30" s="91">
        <v>20000</v>
      </c>
      <c r="G30" s="92">
        <f t="shared" si="0"/>
        <v>20000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s="77" customFormat="1" ht="12" customHeight="1" x14ac:dyDescent="0.25">
      <c r="A31" s="73"/>
      <c r="B31" s="89" t="s">
        <v>99</v>
      </c>
      <c r="C31" s="90" t="s">
        <v>16</v>
      </c>
      <c r="D31" s="90">
        <v>2</v>
      </c>
      <c r="E31" s="90" t="s">
        <v>65</v>
      </c>
      <c r="F31" s="91">
        <v>20000</v>
      </c>
      <c r="G31" s="92">
        <f t="shared" si="0"/>
        <v>40000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s="77" customFormat="1" ht="12" customHeight="1" x14ac:dyDescent="0.25">
      <c r="A32" s="73"/>
      <c r="B32" s="89" t="s">
        <v>101</v>
      </c>
      <c r="C32" s="90" t="s">
        <v>16</v>
      </c>
      <c r="D32" s="90">
        <v>3</v>
      </c>
      <c r="E32" s="90" t="s">
        <v>65</v>
      </c>
      <c r="F32" s="91">
        <v>20000</v>
      </c>
      <c r="G32" s="92">
        <f t="shared" si="0"/>
        <v>60000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77" customFormat="1" ht="12" customHeight="1" x14ac:dyDescent="0.25">
      <c r="A33" s="73"/>
      <c r="B33" s="89" t="s">
        <v>100</v>
      </c>
      <c r="C33" s="90" t="s">
        <v>16</v>
      </c>
      <c r="D33" s="90">
        <v>2</v>
      </c>
      <c r="E33" s="90" t="s">
        <v>65</v>
      </c>
      <c r="F33" s="91">
        <v>20000</v>
      </c>
      <c r="G33" s="92">
        <f t="shared" si="0"/>
        <v>40000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s="77" customFormat="1" ht="12" customHeight="1" x14ac:dyDescent="0.25">
      <c r="A34" s="73"/>
      <c r="B34" s="89" t="s">
        <v>102</v>
      </c>
      <c r="C34" s="90" t="s">
        <v>16</v>
      </c>
      <c r="D34" s="90">
        <v>3</v>
      </c>
      <c r="E34" s="90" t="s">
        <v>78</v>
      </c>
      <c r="F34" s="91">
        <v>20000</v>
      </c>
      <c r="G34" s="92">
        <f t="shared" si="0"/>
        <v>60000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s="77" customFormat="1" ht="12" customHeight="1" x14ac:dyDescent="0.25">
      <c r="A35" s="73"/>
      <c r="B35" s="89" t="s">
        <v>100</v>
      </c>
      <c r="C35" s="90" t="s">
        <v>16</v>
      </c>
      <c r="D35" s="90">
        <v>2</v>
      </c>
      <c r="E35" s="90" t="s">
        <v>78</v>
      </c>
      <c r="F35" s="91">
        <v>20000</v>
      </c>
      <c r="G35" s="92">
        <f t="shared" ref="G35:G40" si="1">+F35*D35</f>
        <v>40000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s="77" customFormat="1" ht="12" customHeight="1" x14ac:dyDescent="0.25">
      <c r="A36" s="73"/>
      <c r="B36" s="89" t="s">
        <v>101</v>
      </c>
      <c r="C36" s="90" t="s">
        <v>16</v>
      </c>
      <c r="D36" s="90">
        <v>3</v>
      </c>
      <c r="E36" s="90" t="s">
        <v>78</v>
      </c>
      <c r="F36" s="91">
        <v>20000</v>
      </c>
      <c r="G36" s="92">
        <f t="shared" si="1"/>
        <v>60000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s="77" customFormat="1" ht="12" customHeight="1" x14ac:dyDescent="0.25">
      <c r="A37" s="73"/>
      <c r="B37" s="89" t="s">
        <v>103</v>
      </c>
      <c r="C37" s="90" t="s">
        <v>16</v>
      </c>
      <c r="D37" s="90">
        <v>1</v>
      </c>
      <c r="E37" s="90" t="s">
        <v>52</v>
      </c>
      <c r="F37" s="91">
        <v>20000</v>
      </c>
      <c r="G37" s="92">
        <f t="shared" si="1"/>
        <v>20000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s="77" customFormat="1" ht="12" customHeight="1" x14ac:dyDescent="0.25">
      <c r="A38" s="73"/>
      <c r="B38" s="89" t="s">
        <v>104</v>
      </c>
      <c r="C38" s="90" t="s">
        <v>16</v>
      </c>
      <c r="D38" s="90">
        <v>10</v>
      </c>
      <c r="E38" s="90" t="s">
        <v>81</v>
      </c>
      <c r="F38" s="91">
        <v>20000</v>
      </c>
      <c r="G38" s="92">
        <f t="shared" si="1"/>
        <v>200000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s="77" customFormat="1" ht="12" customHeight="1" x14ac:dyDescent="0.25">
      <c r="A39" s="73"/>
      <c r="B39" s="89" t="s">
        <v>105</v>
      </c>
      <c r="C39" s="90" t="s">
        <v>16</v>
      </c>
      <c r="D39" s="90">
        <v>10</v>
      </c>
      <c r="E39" s="90" t="s">
        <v>81</v>
      </c>
      <c r="F39" s="91">
        <v>20000</v>
      </c>
      <c r="G39" s="92">
        <f t="shared" si="1"/>
        <v>200000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s="77" customFormat="1" ht="12" customHeight="1" x14ac:dyDescent="0.25">
      <c r="A40" s="73"/>
      <c r="B40" s="89" t="s">
        <v>106</v>
      </c>
      <c r="C40" s="90" t="s">
        <v>16</v>
      </c>
      <c r="D40" s="90">
        <v>10</v>
      </c>
      <c r="E40" s="90" t="s">
        <v>81</v>
      </c>
      <c r="F40" s="91">
        <v>20000</v>
      </c>
      <c r="G40" s="92">
        <f t="shared" si="1"/>
        <v>200000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ht="11.25" customHeight="1" x14ac:dyDescent="0.25">
      <c r="B41" s="16" t="s">
        <v>17</v>
      </c>
      <c r="C41" s="17"/>
      <c r="D41" s="17"/>
      <c r="E41" s="17"/>
      <c r="F41" s="18"/>
      <c r="G41" s="19">
        <f>SUM(G21:G40)</f>
        <v>1340000</v>
      </c>
    </row>
    <row r="42" spans="1:255" ht="15.75" customHeight="1" x14ac:dyDescent="0.25">
      <c r="A42" s="5"/>
      <c r="B42" s="13"/>
      <c r="C42" s="14"/>
      <c r="D42" s="14"/>
      <c r="E42" s="14"/>
      <c r="F42" s="15"/>
      <c r="G42" s="15"/>
      <c r="K42" s="66"/>
    </row>
    <row r="43" spans="1:255" ht="12" customHeight="1" x14ac:dyDescent="0.25">
      <c r="A43" s="5"/>
      <c r="B43" s="82" t="s">
        <v>18</v>
      </c>
      <c r="C43" s="83"/>
      <c r="D43" s="84"/>
      <c r="E43" s="84"/>
      <c r="F43" s="85"/>
      <c r="G43" s="86"/>
    </row>
    <row r="44" spans="1:255" ht="24" customHeight="1" x14ac:dyDescent="0.25">
      <c r="A44" s="5"/>
      <c r="B44" s="87" t="s">
        <v>10</v>
      </c>
      <c r="C44" s="88" t="s">
        <v>11</v>
      </c>
      <c r="D44" s="88" t="s">
        <v>12</v>
      </c>
      <c r="E44" s="87" t="s">
        <v>13</v>
      </c>
      <c r="F44" s="88" t="s">
        <v>14</v>
      </c>
      <c r="G44" s="87" t="s">
        <v>15</v>
      </c>
    </row>
    <row r="45" spans="1:255" s="77" customFormat="1" ht="12" customHeight="1" x14ac:dyDescent="0.25">
      <c r="A45" s="73"/>
      <c r="B45" s="89"/>
      <c r="C45" s="90"/>
      <c r="D45" s="90"/>
      <c r="E45" s="90"/>
      <c r="F45" s="91"/>
      <c r="G45" s="92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ht="11.25" customHeight="1" x14ac:dyDescent="0.25">
      <c r="B46" s="16" t="s">
        <v>19</v>
      </c>
      <c r="C46" s="17"/>
      <c r="D46" s="17"/>
      <c r="E46" s="17"/>
      <c r="F46" s="18"/>
      <c r="G46" s="19">
        <f>SUM(G45)</f>
        <v>0</v>
      </c>
    </row>
    <row r="47" spans="1:255" ht="15.75" customHeight="1" x14ac:dyDescent="0.25">
      <c r="A47" s="5"/>
      <c r="B47" s="13"/>
      <c r="C47" s="14"/>
      <c r="D47" s="14"/>
      <c r="E47" s="14"/>
      <c r="F47" s="15"/>
      <c r="G47" s="15"/>
      <c r="K47" s="66"/>
    </row>
    <row r="48" spans="1:255" ht="12" customHeight="1" x14ac:dyDescent="0.25">
      <c r="A48" s="5"/>
      <c r="B48" s="82" t="s">
        <v>20</v>
      </c>
      <c r="C48" s="83"/>
      <c r="D48" s="84"/>
      <c r="E48" s="84"/>
      <c r="F48" s="85"/>
      <c r="G48" s="86"/>
    </row>
    <row r="49" spans="1:255" ht="24" customHeight="1" x14ac:dyDescent="0.25">
      <c r="A49" s="5"/>
      <c r="B49" s="87" t="s">
        <v>10</v>
      </c>
      <c r="C49" s="88" t="s">
        <v>11</v>
      </c>
      <c r="D49" s="88" t="s">
        <v>12</v>
      </c>
      <c r="E49" s="87" t="s">
        <v>13</v>
      </c>
      <c r="F49" s="88" t="s">
        <v>14</v>
      </c>
      <c r="G49" s="87" t="s">
        <v>15</v>
      </c>
    </row>
    <row r="50" spans="1:255" s="77" customFormat="1" ht="12" customHeight="1" x14ac:dyDescent="0.25">
      <c r="A50" s="73"/>
      <c r="B50" s="89" t="s">
        <v>66</v>
      </c>
      <c r="C50" s="90" t="s">
        <v>67</v>
      </c>
      <c r="D50" s="90">
        <v>0.4</v>
      </c>
      <c r="E50" s="90" t="s">
        <v>79</v>
      </c>
      <c r="F50" s="91">
        <v>145000</v>
      </c>
      <c r="G50" s="92">
        <f t="shared" ref="G50:G53" si="2">+F50*D50</f>
        <v>58000</v>
      </c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</row>
    <row r="51" spans="1:255" s="77" customFormat="1" ht="12" customHeight="1" x14ac:dyDescent="0.25">
      <c r="A51" s="73"/>
      <c r="B51" s="89" t="s">
        <v>107</v>
      </c>
      <c r="C51" s="90" t="s">
        <v>67</v>
      </c>
      <c r="D51" s="90">
        <v>0.4</v>
      </c>
      <c r="E51" s="90" t="s">
        <v>79</v>
      </c>
      <c r="F51" s="91">
        <v>145000</v>
      </c>
      <c r="G51" s="92">
        <f t="shared" si="2"/>
        <v>58000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s="77" customFormat="1" ht="12" customHeight="1" x14ac:dyDescent="0.25">
      <c r="A52" s="73"/>
      <c r="B52" s="89" t="s">
        <v>108</v>
      </c>
      <c r="C52" s="90" t="s">
        <v>67</v>
      </c>
      <c r="D52" s="90">
        <v>0.2</v>
      </c>
      <c r="E52" s="90" t="s">
        <v>79</v>
      </c>
      <c r="F52" s="91">
        <v>75000</v>
      </c>
      <c r="G52" s="92">
        <f t="shared" si="2"/>
        <v>15000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s="77" customFormat="1" ht="12" customHeight="1" x14ac:dyDescent="0.25">
      <c r="A53" s="73"/>
      <c r="B53" s="89" t="s">
        <v>109</v>
      </c>
      <c r="C53" s="90" t="s">
        <v>67</v>
      </c>
      <c r="D53" s="90">
        <v>1</v>
      </c>
      <c r="E53" s="90" t="s">
        <v>79</v>
      </c>
      <c r="F53" s="91">
        <v>75000</v>
      </c>
      <c r="G53" s="92">
        <f t="shared" si="2"/>
        <v>75000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s="77" customFormat="1" ht="12" customHeight="1" x14ac:dyDescent="0.25">
      <c r="A54" s="73"/>
      <c r="B54" s="89" t="s">
        <v>110</v>
      </c>
      <c r="C54" s="90" t="s">
        <v>67</v>
      </c>
      <c r="D54" s="90">
        <v>0.125</v>
      </c>
      <c r="E54" s="90" t="s">
        <v>79</v>
      </c>
      <c r="F54" s="91">
        <v>120000</v>
      </c>
      <c r="G54" s="92">
        <f t="shared" ref="G54:G55" si="3">+F54*D54</f>
        <v>15000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s="77" customFormat="1" ht="12" customHeight="1" x14ac:dyDescent="0.25">
      <c r="A55" s="73"/>
      <c r="B55" s="89" t="s">
        <v>111</v>
      </c>
      <c r="C55" s="90" t="s">
        <v>67</v>
      </c>
      <c r="D55" s="90">
        <v>0.2</v>
      </c>
      <c r="E55" s="90" t="s">
        <v>84</v>
      </c>
      <c r="F55" s="91">
        <v>75000</v>
      </c>
      <c r="G55" s="92">
        <f t="shared" si="3"/>
        <v>15000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</row>
    <row r="56" spans="1:255" s="77" customFormat="1" ht="12" customHeight="1" x14ac:dyDescent="0.25">
      <c r="A56" s="73"/>
      <c r="B56" s="89" t="s">
        <v>111</v>
      </c>
      <c r="C56" s="90" t="s">
        <v>67</v>
      </c>
      <c r="D56" s="90">
        <v>0.2</v>
      </c>
      <c r="E56" s="90" t="s">
        <v>85</v>
      </c>
      <c r="F56" s="91">
        <v>75000</v>
      </c>
      <c r="G56" s="92">
        <f t="shared" ref="G56" si="4">+F56*D56</f>
        <v>15000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s="77" customFormat="1" ht="12" customHeight="1" x14ac:dyDescent="0.25">
      <c r="A57" s="73"/>
      <c r="B57" s="89" t="s">
        <v>111</v>
      </c>
      <c r="C57" s="90" t="s">
        <v>67</v>
      </c>
      <c r="D57" s="90">
        <v>0.2</v>
      </c>
      <c r="E57" s="90" t="s">
        <v>65</v>
      </c>
      <c r="F57" s="91">
        <v>75000</v>
      </c>
      <c r="G57" s="92">
        <f t="shared" ref="G57" si="5">+F57*D57</f>
        <v>15000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ht="12" customHeight="1" x14ac:dyDescent="0.25">
      <c r="A58" s="33"/>
      <c r="B58" s="67" t="s">
        <v>21</v>
      </c>
      <c r="C58" s="68"/>
      <c r="D58" s="68"/>
      <c r="E58" s="68"/>
      <c r="F58" s="69"/>
      <c r="G58" s="70">
        <f>SUM(G50:G57)</f>
        <v>266000</v>
      </c>
    </row>
    <row r="59" spans="1:255" ht="12" customHeight="1" x14ac:dyDescent="0.25">
      <c r="A59" s="33"/>
      <c r="B59" s="13"/>
      <c r="C59" s="14"/>
      <c r="D59" s="14"/>
      <c r="E59" s="14"/>
      <c r="F59" s="15"/>
      <c r="G59" s="15"/>
    </row>
    <row r="60" spans="1:255" ht="12" customHeight="1" x14ac:dyDescent="0.25">
      <c r="A60" s="5"/>
      <c r="B60" s="82" t="s">
        <v>22</v>
      </c>
      <c r="C60" s="83"/>
      <c r="D60" s="84"/>
      <c r="E60" s="84"/>
      <c r="F60" s="85"/>
      <c r="G60" s="86"/>
    </row>
    <row r="61" spans="1:255" ht="24" customHeight="1" x14ac:dyDescent="0.25">
      <c r="A61" s="5"/>
      <c r="B61" s="87" t="s">
        <v>23</v>
      </c>
      <c r="C61" s="88" t="s">
        <v>24</v>
      </c>
      <c r="D61" s="88" t="s">
        <v>25</v>
      </c>
      <c r="E61" s="87" t="s">
        <v>13</v>
      </c>
      <c r="F61" s="88" t="s">
        <v>14</v>
      </c>
      <c r="G61" s="87" t="s">
        <v>15</v>
      </c>
    </row>
    <row r="62" spans="1:255" s="77" customFormat="1" ht="12" customHeight="1" x14ac:dyDescent="0.25">
      <c r="A62" s="73"/>
      <c r="B62" s="105" t="s">
        <v>75</v>
      </c>
      <c r="C62" s="90"/>
      <c r="D62" s="90"/>
      <c r="E62" s="90"/>
      <c r="F62" s="91"/>
      <c r="G62" s="92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</row>
    <row r="63" spans="1:255" s="77" customFormat="1" ht="12" customHeight="1" x14ac:dyDescent="0.25">
      <c r="A63" s="73"/>
      <c r="B63" s="89" t="s">
        <v>82</v>
      </c>
      <c r="C63" s="90" t="s">
        <v>70</v>
      </c>
      <c r="D63" s="90">
        <v>3</v>
      </c>
      <c r="E63" s="90" t="s">
        <v>112</v>
      </c>
      <c r="F63" s="91">
        <v>86000</v>
      </c>
      <c r="G63" s="92">
        <f t="shared" ref="G63:G84" si="6">+F63*D63</f>
        <v>258000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s="77" customFormat="1" ht="12" customHeight="1" x14ac:dyDescent="0.25">
      <c r="A64" s="73"/>
      <c r="B64" s="105" t="s">
        <v>68</v>
      </c>
      <c r="C64" s="90"/>
      <c r="D64" s="90"/>
      <c r="E64" s="90"/>
      <c r="F64" s="91"/>
      <c r="G64" s="92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s="77" customFormat="1" ht="12" customHeight="1" x14ac:dyDescent="0.25">
      <c r="A65" s="73"/>
      <c r="B65" s="89" t="s">
        <v>69</v>
      </c>
      <c r="C65" s="90" t="s">
        <v>70</v>
      </c>
      <c r="D65" s="90">
        <v>100</v>
      </c>
      <c r="E65" s="90" t="s">
        <v>79</v>
      </c>
      <c r="F65" s="91">
        <v>1067</v>
      </c>
      <c r="G65" s="92">
        <f t="shared" si="6"/>
        <v>106700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s="77" customFormat="1" ht="12" customHeight="1" x14ac:dyDescent="0.25">
      <c r="A66" s="73"/>
      <c r="B66" s="89" t="s">
        <v>71</v>
      </c>
      <c r="C66" s="90" t="s">
        <v>70</v>
      </c>
      <c r="D66" s="90">
        <v>200</v>
      </c>
      <c r="E66" s="90" t="s">
        <v>79</v>
      </c>
      <c r="F66" s="91">
        <v>1208</v>
      </c>
      <c r="G66" s="92">
        <f t="shared" si="6"/>
        <v>241600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s="77" customFormat="1" ht="12" customHeight="1" x14ac:dyDescent="0.25">
      <c r="A67" s="73"/>
      <c r="B67" s="89" t="s">
        <v>86</v>
      </c>
      <c r="C67" s="90" t="s">
        <v>70</v>
      </c>
      <c r="D67" s="90">
        <v>150</v>
      </c>
      <c r="E67" s="90" t="s">
        <v>79</v>
      </c>
      <c r="F67" s="91">
        <v>1532</v>
      </c>
      <c r="G67" s="92">
        <f t="shared" si="6"/>
        <v>229800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77" customFormat="1" ht="12" customHeight="1" x14ac:dyDescent="0.25">
      <c r="A68" s="73"/>
      <c r="B68" s="89" t="s">
        <v>69</v>
      </c>
      <c r="C68" s="90" t="s">
        <v>70</v>
      </c>
      <c r="D68" s="90">
        <v>70</v>
      </c>
      <c r="E68" s="90" t="s">
        <v>84</v>
      </c>
      <c r="F68" s="91">
        <v>1067</v>
      </c>
      <c r="G68" s="92">
        <f t="shared" si="6"/>
        <v>74690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s="77" customFormat="1" ht="12" customHeight="1" x14ac:dyDescent="0.25">
      <c r="A69" s="73"/>
      <c r="B69" s="89" t="s">
        <v>113</v>
      </c>
      <c r="C69" s="90" t="s">
        <v>70</v>
      </c>
      <c r="D69" s="90">
        <v>150</v>
      </c>
      <c r="E69" s="90" t="s">
        <v>84</v>
      </c>
      <c r="F69" s="91">
        <v>1532</v>
      </c>
      <c r="G69" s="92">
        <f t="shared" si="6"/>
        <v>229800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s="77" customFormat="1" ht="12" customHeight="1" x14ac:dyDescent="0.25">
      <c r="A70" s="73"/>
      <c r="B70" s="89" t="s">
        <v>114</v>
      </c>
      <c r="C70" s="90" t="s">
        <v>70</v>
      </c>
      <c r="D70" s="90">
        <v>50</v>
      </c>
      <c r="E70" s="90" t="s">
        <v>85</v>
      </c>
      <c r="F70" s="91">
        <v>1067</v>
      </c>
      <c r="G70" s="92">
        <f t="shared" si="6"/>
        <v>53350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s="77" customFormat="1" ht="12" customHeight="1" x14ac:dyDescent="0.25">
      <c r="A71" s="73"/>
      <c r="B71" s="89" t="s">
        <v>113</v>
      </c>
      <c r="C71" s="90" t="s">
        <v>70</v>
      </c>
      <c r="D71" s="90">
        <v>150</v>
      </c>
      <c r="E71" s="90" t="s">
        <v>85</v>
      </c>
      <c r="F71" s="91">
        <v>1532</v>
      </c>
      <c r="G71" s="92">
        <f t="shared" si="6"/>
        <v>229800</v>
      </c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s="77" customFormat="1" ht="12" customHeight="1" x14ac:dyDescent="0.25">
      <c r="A72" s="73"/>
      <c r="B72" s="89" t="s">
        <v>115</v>
      </c>
      <c r="C72" s="90" t="s">
        <v>72</v>
      </c>
      <c r="D72" s="90">
        <v>0.5</v>
      </c>
      <c r="E72" s="90" t="s">
        <v>116</v>
      </c>
      <c r="F72" s="91">
        <v>22610</v>
      </c>
      <c r="G72" s="92">
        <f t="shared" si="6"/>
        <v>11305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s="77" customFormat="1" ht="12" customHeight="1" x14ac:dyDescent="0.25">
      <c r="A73" s="73"/>
      <c r="B73" s="89" t="s">
        <v>117</v>
      </c>
      <c r="C73" s="90" t="s">
        <v>72</v>
      </c>
      <c r="D73" s="90">
        <v>4</v>
      </c>
      <c r="E73" s="90" t="s">
        <v>118</v>
      </c>
      <c r="F73" s="91">
        <v>23770</v>
      </c>
      <c r="G73" s="92">
        <f t="shared" si="6"/>
        <v>95080</v>
      </c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s="77" customFormat="1" ht="12" customHeight="1" x14ac:dyDescent="0.25">
      <c r="A74" s="73"/>
      <c r="B74" s="89" t="s">
        <v>119</v>
      </c>
      <c r="C74" s="90" t="s">
        <v>72</v>
      </c>
      <c r="D74" s="90">
        <v>4</v>
      </c>
      <c r="E74" s="90" t="s">
        <v>118</v>
      </c>
      <c r="F74" s="91">
        <v>16114</v>
      </c>
      <c r="G74" s="92">
        <f t="shared" si="6"/>
        <v>64456</v>
      </c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s="77" customFormat="1" ht="12" customHeight="1" x14ac:dyDescent="0.25">
      <c r="A75" s="73"/>
      <c r="B75" s="89" t="s">
        <v>120</v>
      </c>
      <c r="C75" s="90" t="s">
        <v>72</v>
      </c>
      <c r="D75" s="90">
        <v>3</v>
      </c>
      <c r="E75" s="90" t="s">
        <v>118</v>
      </c>
      <c r="F75" s="91">
        <v>7950</v>
      </c>
      <c r="G75" s="92">
        <f t="shared" si="6"/>
        <v>23850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s="77" customFormat="1" ht="12" customHeight="1" x14ac:dyDescent="0.25">
      <c r="A76" s="73"/>
      <c r="B76" s="89" t="s">
        <v>121</v>
      </c>
      <c r="C76" s="90" t="s">
        <v>72</v>
      </c>
      <c r="D76" s="90">
        <v>3</v>
      </c>
      <c r="E76" s="90" t="s">
        <v>118</v>
      </c>
      <c r="F76" s="91">
        <v>4759</v>
      </c>
      <c r="G76" s="92">
        <f t="shared" si="6"/>
        <v>14277</v>
      </c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s="77" customFormat="1" ht="12" customHeight="1" x14ac:dyDescent="0.25">
      <c r="A77" s="73"/>
      <c r="B77" s="89" t="s">
        <v>122</v>
      </c>
      <c r="C77" s="90" t="s">
        <v>72</v>
      </c>
      <c r="D77" s="90">
        <v>1</v>
      </c>
      <c r="E77" s="90" t="s">
        <v>123</v>
      </c>
      <c r="F77" s="91">
        <v>29830</v>
      </c>
      <c r="G77" s="92">
        <f t="shared" si="6"/>
        <v>29830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s="77" customFormat="1" ht="12" customHeight="1" x14ac:dyDescent="0.25">
      <c r="A78" s="73"/>
      <c r="B78" s="89" t="s">
        <v>113</v>
      </c>
      <c r="C78" s="90" t="s">
        <v>70</v>
      </c>
      <c r="D78" s="90">
        <v>150</v>
      </c>
      <c r="E78" s="90" t="s">
        <v>65</v>
      </c>
      <c r="F78" s="91">
        <v>1532</v>
      </c>
      <c r="G78" s="92">
        <f t="shared" si="6"/>
        <v>229800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s="77" customFormat="1" ht="12" customHeight="1" x14ac:dyDescent="0.25">
      <c r="A79" s="73"/>
      <c r="B79" s="105" t="s">
        <v>73</v>
      </c>
      <c r="C79" s="90"/>
      <c r="D79" s="90"/>
      <c r="E79" s="90"/>
      <c r="F79" s="91"/>
      <c r="G79" s="92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</row>
    <row r="80" spans="1:255" s="77" customFormat="1" ht="12" customHeight="1" x14ac:dyDescent="0.25">
      <c r="A80" s="73"/>
      <c r="B80" s="89" t="s">
        <v>124</v>
      </c>
      <c r="C80" s="90" t="s">
        <v>72</v>
      </c>
      <c r="D80" s="90">
        <v>1.7</v>
      </c>
      <c r="E80" s="90" t="s">
        <v>125</v>
      </c>
      <c r="F80" s="91">
        <v>116240</v>
      </c>
      <c r="G80" s="92">
        <f t="shared" si="6"/>
        <v>197608</v>
      </c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</row>
    <row r="81" spans="1:255" s="77" customFormat="1" ht="12" customHeight="1" x14ac:dyDescent="0.25">
      <c r="A81" s="73"/>
      <c r="B81" s="89" t="s">
        <v>126</v>
      </c>
      <c r="C81" s="90" t="s">
        <v>72</v>
      </c>
      <c r="D81" s="90">
        <v>0.25</v>
      </c>
      <c r="E81" s="90" t="s">
        <v>87</v>
      </c>
      <c r="F81" s="91">
        <v>114380</v>
      </c>
      <c r="G81" s="92">
        <f t="shared" si="6"/>
        <v>28595</v>
      </c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  <c r="IU81" s="76"/>
    </row>
    <row r="82" spans="1:255" s="77" customFormat="1" ht="12" customHeight="1" x14ac:dyDescent="0.25">
      <c r="A82" s="73"/>
      <c r="B82" s="105" t="s">
        <v>74</v>
      </c>
      <c r="C82" s="90"/>
      <c r="D82" s="90"/>
      <c r="E82" s="90"/>
      <c r="F82" s="91"/>
      <c r="G82" s="92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  <c r="IU82" s="76"/>
    </row>
    <row r="83" spans="1:255" s="77" customFormat="1" ht="12" customHeight="1" x14ac:dyDescent="0.25">
      <c r="A83" s="73"/>
      <c r="B83" s="89" t="s">
        <v>127</v>
      </c>
      <c r="C83" s="90" t="s">
        <v>128</v>
      </c>
      <c r="D83" s="90">
        <v>0.75</v>
      </c>
      <c r="E83" s="90" t="s">
        <v>79</v>
      </c>
      <c r="F83" s="91">
        <v>40570</v>
      </c>
      <c r="G83" s="92">
        <f t="shared" si="6"/>
        <v>30427.5</v>
      </c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</row>
    <row r="84" spans="1:255" s="77" customFormat="1" ht="12" customHeight="1" x14ac:dyDescent="0.25">
      <c r="A84" s="73"/>
      <c r="B84" s="89" t="s">
        <v>129</v>
      </c>
      <c r="C84" s="90" t="s">
        <v>70</v>
      </c>
      <c r="D84" s="90">
        <v>0.2</v>
      </c>
      <c r="E84" s="90" t="s">
        <v>88</v>
      </c>
      <c r="F84" s="91">
        <v>369800</v>
      </c>
      <c r="G84" s="92">
        <f t="shared" si="6"/>
        <v>73960</v>
      </c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</row>
    <row r="85" spans="1:255" ht="11.25" customHeight="1" x14ac:dyDescent="0.25">
      <c r="B85" s="16" t="s">
        <v>26</v>
      </c>
      <c r="C85" s="17"/>
      <c r="D85" s="17"/>
      <c r="E85" s="17"/>
      <c r="F85" s="18"/>
      <c r="G85" s="19">
        <f>SUM(G62:G84)</f>
        <v>2222928.5</v>
      </c>
    </row>
    <row r="86" spans="1:255" ht="11.25" customHeight="1" x14ac:dyDescent="0.25">
      <c r="B86" s="13"/>
      <c r="C86" s="14"/>
      <c r="D86" s="14"/>
      <c r="E86" s="20"/>
      <c r="F86" s="15"/>
      <c r="G86" s="15"/>
    </row>
    <row r="87" spans="1:255" ht="12" customHeight="1" x14ac:dyDescent="0.25">
      <c r="A87" s="5"/>
      <c r="B87" s="82" t="s">
        <v>27</v>
      </c>
      <c r="C87" s="83"/>
      <c r="D87" s="84"/>
      <c r="E87" s="84"/>
      <c r="F87" s="85"/>
      <c r="G87" s="86"/>
    </row>
    <row r="88" spans="1:255" ht="24" customHeight="1" x14ac:dyDescent="0.25">
      <c r="A88" s="5"/>
      <c r="B88" s="87" t="s">
        <v>28</v>
      </c>
      <c r="C88" s="88" t="s">
        <v>24</v>
      </c>
      <c r="D88" s="88" t="s">
        <v>25</v>
      </c>
      <c r="E88" s="87" t="s">
        <v>13</v>
      </c>
      <c r="F88" s="88" t="s">
        <v>14</v>
      </c>
      <c r="G88" s="87" t="s">
        <v>15</v>
      </c>
    </row>
    <row r="89" spans="1:255" s="77" customFormat="1" ht="12" customHeight="1" x14ac:dyDescent="0.25">
      <c r="A89" s="73"/>
      <c r="B89" s="89" t="s">
        <v>130</v>
      </c>
      <c r="C89" s="90" t="s">
        <v>11</v>
      </c>
      <c r="D89" s="90">
        <v>1</v>
      </c>
      <c r="E89" s="90" t="s">
        <v>131</v>
      </c>
      <c r="F89" s="91">
        <v>300000</v>
      </c>
      <c r="G89" s="92">
        <f t="shared" ref="G89" si="7">+F89*D89</f>
        <v>300000</v>
      </c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6"/>
      <c r="HT89" s="76"/>
      <c r="HU89" s="76"/>
      <c r="HV89" s="76"/>
      <c r="HW89" s="76"/>
      <c r="HX89" s="76"/>
      <c r="HY89" s="76"/>
      <c r="HZ89" s="76"/>
      <c r="IA89" s="76"/>
      <c r="IB89" s="76"/>
      <c r="IC89" s="76"/>
      <c r="ID89" s="76"/>
      <c r="IE89" s="76"/>
      <c r="IF89" s="76"/>
      <c r="IG89" s="76"/>
      <c r="IH89" s="76"/>
      <c r="II89" s="76"/>
      <c r="IJ89" s="76"/>
      <c r="IK89" s="76"/>
      <c r="IL89" s="76"/>
      <c r="IM89" s="76"/>
      <c r="IN89" s="76"/>
      <c r="IO89" s="76"/>
      <c r="IP89" s="76"/>
      <c r="IQ89" s="76"/>
      <c r="IR89" s="76"/>
      <c r="IS89" s="76"/>
      <c r="IT89" s="76"/>
      <c r="IU89" s="76"/>
    </row>
    <row r="90" spans="1:255" ht="11.25" customHeight="1" x14ac:dyDescent="0.25">
      <c r="B90" s="16" t="s">
        <v>29</v>
      </c>
      <c r="C90" s="17"/>
      <c r="D90" s="17"/>
      <c r="E90" s="17"/>
      <c r="F90" s="18"/>
      <c r="G90" s="19">
        <f>SUM(G89:G89)</f>
        <v>300000</v>
      </c>
    </row>
    <row r="91" spans="1:255" ht="11.25" customHeight="1" x14ac:dyDescent="0.25">
      <c r="B91" s="36"/>
      <c r="C91" s="36"/>
      <c r="D91" s="36"/>
      <c r="E91" s="36"/>
      <c r="F91" s="37"/>
      <c r="G91" s="37"/>
    </row>
    <row r="92" spans="1:255" ht="11.25" customHeight="1" x14ac:dyDescent="0.25">
      <c r="B92" s="38" t="s">
        <v>30</v>
      </c>
      <c r="C92" s="39"/>
      <c r="D92" s="39"/>
      <c r="E92" s="39"/>
      <c r="F92" s="39"/>
      <c r="G92" s="40">
        <f>G41+G46+G58+G85+G90</f>
        <v>4128928.5</v>
      </c>
    </row>
    <row r="93" spans="1:255" ht="11.25" customHeight="1" x14ac:dyDescent="0.25">
      <c r="B93" s="41" t="s">
        <v>31</v>
      </c>
      <c r="C93" s="22"/>
      <c r="D93" s="22"/>
      <c r="E93" s="22"/>
      <c r="F93" s="22"/>
      <c r="G93" s="42">
        <f>G92*0.05</f>
        <v>206446.42500000002</v>
      </c>
    </row>
    <row r="94" spans="1:255" ht="11.25" customHeight="1" x14ac:dyDescent="0.25">
      <c r="B94" s="43" t="s">
        <v>32</v>
      </c>
      <c r="C94" s="21"/>
      <c r="D94" s="21"/>
      <c r="E94" s="21"/>
      <c r="F94" s="21"/>
      <c r="G94" s="44">
        <f>G93+G92</f>
        <v>4335374.9249999998</v>
      </c>
    </row>
    <row r="95" spans="1:255" ht="11.25" customHeight="1" x14ac:dyDescent="0.25">
      <c r="B95" s="41" t="s">
        <v>33</v>
      </c>
      <c r="C95" s="22"/>
      <c r="D95" s="22"/>
      <c r="E95" s="22"/>
      <c r="F95" s="22"/>
      <c r="G95" s="42">
        <f>G12</f>
        <v>7700000</v>
      </c>
    </row>
    <row r="96" spans="1:255" ht="11.25" customHeight="1" x14ac:dyDescent="0.25">
      <c r="B96" s="45" t="s">
        <v>34</v>
      </c>
      <c r="C96" s="46"/>
      <c r="D96" s="46"/>
      <c r="E96" s="46"/>
      <c r="F96" s="46"/>
      <c r="G96" s="47">
        <f>G95-G94</f>
        <v>3364625.0750000002</v>
      </c>
    </row>
    <row r="97" spans="2:7" ht="11.25" customHeight="1" x14ac:dyDescent="0.25">
      <c r="B97" s="34" t="s">
        <v>35</v>
      </c>
      <c r="C97" s="35"/>
      <c r="D97" s="35"/>
      <c r="E97" s="35"/>
      <c r="F97" s="35"/>
      <c r="G97" s="30"/>
    </row>
    <row r="98" spans="2:7" ht="11.25" customHeight="1" thickBot="1" x14ac:dyDescent="0.3">
      <c r="B98" s="48"/>
      <c r="C98" s="35"/>
      <c r="D98" s="35"/>
      <c r="E98" s="35"/>
      <c r="F98" s="35"/>
      <c r="G98" s="30"/>
    </row>
    <row r="99" spans="2:7" ht="11.25" customHeight="1" x14ac:dyDescent="0.25">
      <c r="B99" s="93" t="s">
        <v>58</v>
      </c>
      <c r="C99" s="94"/>
      <c r="D99" s="94"/>
      <c r="E99" s="94"/>
      <c r="F99" s="95"/>
      <c r="G99" s="30"/>
    </row>
    <row r="100" spans="2:7" ht="11.25" customHeight="1" x14ac:dyDescent="0.25">
      <c r="B100" s="102" t="s">
        <v>53</v>
      </c>
      <c r="C100" s="96"/>
      <c r="D100" s="96"/>
      <c r="E100" s="96"/>
      <c r="F100" s="97"/>
      <c r="G100" s="30"/>
    </row>
    <row r="101" spans="2:7" ht="11.25" customHeight="1" x14ac:dyDescent="0.25">
      <c r="B101" s="102" t="s">
        <v>54</v>
      </c>
      <c r="C101" s="96"/>
      <c r="D101" s="96"/>
      <c r="E101" s="96"/>
      <c r="F101" s="97"/>
      <c r="G101" s="30"/>
    </row>
    <row r="102" spans="2:7" ht="11.25" customHeight="1" x14ac:dyDescent="0.25">
      <c r="B102" s="102" t="s">
        <v>55</v>
      </c>
      <c r="C102" s="96"/>
      <c r="D102" s="96"/>
      <c r="E102" s="96"/>
      <c r="F102" s="97"/>
      <c r="G102" s="30"/>
    </row>
    <row r="103" spans="2:7" ht="11.25" customHeight="1" x14ac:dyDescent="0.25">
      <c r="B103" s="102" t="s">
        <v>56</v>
      </c>
      <c r="C103" s="96"/>
      <c r="D103" s="96"/>
      <c r="E103" s="96"/>
      <c r="F103" s="97"/>
      <c r="G103" s="30"/>
    </row>
    <row r="104" spans="2:7" ht="11.25" customHeight="1" x14ac:dyDescent="0.25">
      <c r="B104" s="102" t="s">
        <v>57</v>
      </c>
      <c r="C104" s="96"/>
      <c r="D104" s="96"/>
      <c r="E104" s="96"/>
      <c r="F104" s="97"/>
      <c r="G104" s="30"/>
    </row>
    <row r="105" spans="2:7" ht="11.25" customHeight="1" thickBot="1" x14ac:dyDescent="0.3">
      <c r="B105" s="103" t="s">
        <v>62</v>
      </c>
      <c r="C105" s="98"/>
      <c r="D105" s="98"/>
      <c r="E105" s="98"/>
      <c r="F105" s="99"/>
      <c r="G105" s="30"/>
    </row>
    <row r="106" spans="2:7" ht="11.25" customHeight="1" x14ac:dyDescent="0.25">
      <c r="B106" s="58"/>
      <c r="C106" s="32"/>
      <c r="D106" s="32"/>
      <c r="E106" s="32"/>
      <c r="F106" s="32"/>
      <c r="G106" s="30"/>
    </row>
    <row r="107" spans="2:7" ht="11.25" customHeight="1" thickBot="1" x14ac:dyDescent="0.3">
      <c r="B107" s="113" t="s">
        <v>36</v>
      </c>
      <c r="C107" s="114"/>
      <c r="D107" s="57"/>
      <c r="E107" s="23"/>
      <c r="F107" s="23"/>
      <c r="G107" s="30"/>
    </row>
    <row r="108" spans="2:7" ht="11.25" customHeight="1" x14ac:dyDescent="0.25">
      <c r="B108" s="50" t="s">
        <v>28</v>
      </c>
      <c r="C108" s="24" t="s">
        <v>37</v>
      </c>
      <c r="D108" s="51" t="s">
        <v>38</v>
      </c>
      <c r="E108" s="23"/>
      <c r="F108" s="23"/>
      <c r="G108" s="30"/>
    </row>
    <row r="109" spans="2:7" ht="11.25" customHeight="1" x14ac:dyDescent="0.25">
      <c r="B109" s="52" t="s">
        <v>39</v>
      </c>
      <c r="C109" s="25">
        <f>+G41</f>
        <v>1340000</v>
      </c>
      <c r="D109" s="53">
        <f>(C109/C115)</f>
        <v>0.30908514792408642</v>
      </c>
      <c r="E109" s="23"/>
      <c r="F109" s="23"/>
      <c r="G109" s="30"/>
    </row>
    <row r="110" spans="2:7" ht="11.25" customHeight="1" x14ac:dyDescent="0.25">
      <c r="B110" s="52" t="s">
        <v>40</v>
      </c>
      <c r="C110" s="26">
        <v>0</v>
      </c>
      <c r="D110" s="53">
        <v>0</v>
      </c>
      <c r="E110" s="23"/>
      <c r="F110" s="23"/>
      <c r="G110" s="30"/>
    </row>
    <row r="111" spans="2:7" ht="11.25" customHeight="1" x14ac:dyDescent="0.25">
      <c r="B111" s="52" t="s">
        <v>41</v>
      </c>
      <c r="C111" s="25">
        <f>+G58</f>
        <v>266000</v>
      </c>
      <c r="D111" s="53">
        <f>(C111/C115)</f>
        <v>6.1355708468512675E-2</v>
      </c>
      <c r="E111" s="23"/>
      <c r="F111" s="23"/>
      <c r="G111" s="30"/>
    </row>
    <row r="112" spans="2:7" ht="11.25" customHeight="1" x14ac:dyDescent="0.25">
      <c r="B112" s="52" t="s">
        <v>23</v>
      </c>
      <c r="C112" s="25">
        <f>+G85</f>
        <v>2222928.5</v>
      </c>
      <c r="D112" s="53">
        <f>(C112/C115)</f>
        <v>0.51274192854266232</v>
      </c>
      <c r="E112" s="23"/>
      <c r="F112" s="23"/>
      <c r="G112" s="30"/>
    </row>
    <row r="113" spans="2:7" ht="11.25" customHeight="1" x14ac:dyDescent="0.25">
      <c r="B113" s="52" t="s">
        <v>42</v>
      </c>
      <c r="C113" s="27">
        <f>+G90</f>
        <v>300000</v>
      </c>
      <c r="D113" s="53">
        <f>(C113/C115)</f>
        <v>6.9198167445690989E-2</v>
      </c>
      <c r="E113" s="29"/>
      <c r="F113" s="29"/>
      <c r="G113" s="30"/>
    </row>
    <row r="114" spans="2:7" ht="11.25" customHeight="1" x14ac:dyDescent="0.25">
      <c r="B114" s="52" t="s">
        <v>43</v>
      </c>
      <c r="C114" s="27">
        <f>+G93</f>
        <v>206446.42500000002</v>
      </c>
      <c r="D114" s="53">
        <f>(C114/C115)</f>
        <v>4.7619047619047623E-2</v>
      </c>
      <c r="E114" s="29"/>
      <c r="F114" s="29"/>
      <c r="G114" s="30"/>
    </row>
    <row r="115" spans="2:7" ht="11.25" customHeight="1" thickBot="1" x14ac:dyDescent="0.3">
      <c r="B115" s="54" t="s">
        <v>44</v>
      </c>
      <c r="C115" s="55">
        <f>SUM(C109:C114)</f>
        <v>4335374.9249999998</v>
      </c>
      <c r="D115" s="56">
        <f>SUM(D109:D114)</f>
        <v>1</v>
      </c>
      <c r="E115" s="29"/>
      <c r="F115" s="29"/>
      <c r="G115" s="30"/>
    </row>
    <row r="116" spans="2:7" ht="11.25" customHeight="1" x14ac:dyDescent="0.25">
      <c r="B116" s="48"/>
      <c r="C116" s="35"/>
      <c r="D116" s="35"/>
      <c r="E116" s="35"/>
      <c r="F116" s="35"/>
      <c r="G116" s="30"/>
    </row>
    <row r="117" spans="2:7" ht="11.25" customHeight="1" x14ac:dyDescent="0.25">
      <c r="B117" s="49"/>
      <c r="C117" s="35"/>
      <c r="D117" s="35"/>
      <c r="E117" s="35"/>
      <c r="F117" s="35"/>
      <c r="G117" s="30"/>
    </row>
    <row r="118" spans="2:7" ht="11.25" customHeight="1" thickBot="1" x14ac:dyDescent="0.3">
      <c r="B118" s="61"/>
      <c r="C118" s="62" t="s">
        <v>59</v>
      </c>
      <c r="D118" s="63"/>
      <c r="E118" s="64"/>
      <c r="F118" s="28"/>
      <c r="G118" s="30"/>
    </row>
    <row r="119" spans="2:7" ht="11.25" customHeight="1" x14ac:dyDescent="0.25">
      <c r="B119" s="65" t="s">
        <v>49</v>
      </c>
      <c r="C119" s="100">
        <v>30000</v>
      </c>
      <c r="D119" s="100">
        <v>35000</v>
      </c>
      <c r="E119" s="101">
        <v>40000</v>
      </c>
      <c r="F119" s="60"/>
      <c r="G119" s="31"/>
    </row>
    <row r="120" spans="2:7" ht="11.25" customHeight="1" thickBot="1" x14ac:dyDescent="0.3">
      <c r="B120" s="54" t="s">
        <v>60</v>
      </c>
      <c r="C120" s="71">
        <f>(G94/C119)</f>
        <v>144.51249749999999</v>
      </c>
      <c r="D120" s="71">
        <f>(G94/D119)</f>
        <v>123.86785499999999</v>
      </c>
      <c r="E120" s="72">
        <f>(G94/E119)</f>
        <v>108.384373125</v>
      </c>
      <c r="F120" s="60"/>
      <c r="G120" s="31"/>
    </row>
    <row r="121" spans="2:7" ht="11.25" customHeight="1" x14ac:dyDescent="0.25">
      <c r="B121" s="59" t="s">
        <v>45</v>
      </c>
      <c r="C121" s="32"/>
      <c r="D121" s="32"/>
      <c r="E121" s="32"/>
      <c r="F121" s="32"/>
      <c r="G121" s="32"/>
    </row>
  </sheetData>
  <mergeCells count="9">
    <mergeCell ref="B107:C10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DE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2023-02-14T15:33:01Z</dcterms:modified>
</cp:coreProperties>
</file>