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Zapallo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D95" i="1"/>
  <c r="G46" i="1" l="1"/>
  <c r="G47" i="1"/>
  <c r="G48" i="1"/>
  <c r="G49" i="1"/>
  <c r="G50" i="1"/>
  <c r="G51" i="1"/>
  <c r="G52" i="1"/>
  <c r="G54" i="1"/>
  <c r="G56" i="1"/>
  <c r="G58" i="1"/>
  <c r="G44" i="1"/>
  <c r="G59" i="1" l="1"/>
  <c r="G22" i="1" l="1"/>
  <c r="G23" i="1"/>
  <c r="G21" i="1" l="1"/>
  <c r="G28" i="1" s="1"/>
  <c r="G38" i="1" l="1"/>
  <c r="G37" i="1"/>
  <c r="G39" i="1" l="1"/>
  <c r="G12" i="1"/>
  <c r="C89" i="1" l="1"/>
  <c r="G69" i="1"/>
  <c r="C85" i="1" l="1"/>
  <c r="C88" i="1"/>
  <c r="C87" i="1"/>
  <c r="G66" i="1" l="1"/>
  <c r="G67" i="1" s="1"/>
  <c r="G68" i="1" l="1"/>
  <c r="C90" i="1"/>
  <c r="C91" i="1" s="1"/>
  <c r="D88" i="1" s="1"/>
  <c r="D96" i="1" l="1"/>
  <c r="C96" i="1"/>
  <c r="E96" i="1"/>
  <c r="G70" i="1"/>
  <c r="D90" i="1"/>
  <c r="D87" i="1"/>
  <c r="D89" i="1"/>
  <c r="D85" i="1"/>
  <c r="D91" i="1" l="1"/>
</calcChain>
</file>

<file path=xl/sharedStrings.xml><?xml version="1.0" encoding="utf-8"?>
<sst xmlns="http://schemas.openxmlformats.org/spreadsheetml/2006/main" count="160" uniqueCount="109">
  <si>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</si>
  <si>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</si>
  <si>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</si>
  <si>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</si>
  <si>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</si>
  <si>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</si>
  <si>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</si>
  <si>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</si>
  <si>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</si>
  <si>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</si>
  <si>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</si>
  <si>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</si>
  <si>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</si>
  <si>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</si>
  <si>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</si>
  <si>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</si>
  <si>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</si>
  <si>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</si>
  <si>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</si>
  <si>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</si>
  <si>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</si>
  <si>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</si>
  <si>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</si>
  <si>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</si>
  <si>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</si>
  <si>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</si>
  <si>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</si>
  <si>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</si>
  <si>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</si>
  <si>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</si>
  <si>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</si>
  <si>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</si>
  <si>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</si>
  <si>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</si>
  <si>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</si>
  <si>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</si>
  <si>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</si>
  <si>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</si>
  <si>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</si>
  <si>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</si>
  <si>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</si>
  <si>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</si>
  <si>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</si>
  <si>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</si>
  <si>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</si>
  <si>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</si>
  <si>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</si>
  <si>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</si>
  <si>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</si>
  <si>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</si>
  <si>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</si>
  <si>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</si>
  <si>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</si>
  <si>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</si>
  <si>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</si>
  <si>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</si>
  <si>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</si>
  <si>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</si>
  <si>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</si>
  <si>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</si>
  <si>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</si>
  <si>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</si>
  <si>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Siembra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</si>
  <si>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</si>
  <si>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</si>
  <si>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</si>
  <si>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</si>
  <si>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</si>
  <si>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</si>
  <si>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</si>
  <si>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</si>
  <si>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</si>
  <si>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</si>
  <si>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Agosto</t>
  </si>
  <si>
    <t>Agosto-Enero</t>
  </si>
  <si>
    <t>Lt</t>
  </si>
  <si>
    <t>Riegos</t>
  </si>
  <si>
    <t>PRECIO ESPERADO ($/Kg.)</t>
  </si>
  <si>
    <t>HERBICIDA</t>
  </si>
  <si>
    <t>2. Precio de insumos corresponde a  precios  no colocados en el predio.</t>
  </si>
  <si>
    <t>ZAPALLO DE GUARDA</t>
  </si>
  <si>
    <t>Camote</t>
  </si>
  <si>
    <t>Diciembre-Mayo</t>
  </si>
  <si>
    <t>Desmalezado</t>
  </si>
  <si>
    <t>Agosto-Septiembre</t>
  </si>
  <si>
    <t>Agosto-Marzo</t>
  </si>
  <si>
    <t>Cosecha</t>
  </si>
  <si>
    <t>Julio-Diciembre</t>
  </si>
  <si>
    <t>Hache Uno 2000 175 EC</t>
  </si>
  <si>
    <t>FUNGICIDA</t>
  </si>
  <si>
    <t>Azufre Mojable 80 WG</t>
  </si>
  <si>
    <t>Octubre-Marzo</t>
  </si>
  <si>
    <t>7. Método de siembra en líneas a un marco de 3.0 m x 1.5 m.</t>
  </si>
  <si>
    <t>8. Período de siembra a cosecha 4 meses.</t>
  </si>
  <si>
    <t>Rendimiento (Kg/hà)</t>
  </si>
  <si>
    <t>Costo unitario ($/Kg) (*)</t>
  </si>
  <si>
    <t>Urea Granulada</t>
  </si>
  <si>
    <t>Vertimec 018 EC</t>
  </si>
  <si>
    <t>ESCENARIOS COSTO UNITARIO  ($/Kg)</t>
  </si>
  <si>
    <t>Nitrato de Potasio</t>
  </si>
  <si>
    <t>Sulfato de Magnesio</t>
  </si>
  <si>
    <t>Nitrato de Calcio</t>
  </si>
  <si>
    <t>Fosfato Monoamónico</t>
  </si>
  <si>
    <t>Sulfato de Calcio</t>
  </si>
  <si>
    <t>Nivelación de Suelo y Abonado de Fondo</t>
  </si>
  <si>
    <t>Aplicación de Agroinsumos</t>
  </si>
  <si>
    <t>Guano no Avícola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</si>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</sst>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1" fillId="3" borderId="50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3" fontId="6" fillId="3" borderId="51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right"/>
    </xf>
    <xf numFmtId="3" fontId="10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4" fillId="2" borderId="49" xfId="0" applyNumberFormat="1" applyFont="1" applyFill="1" applyBorder="1" applyAlignment="1">
      <alignment wrapText="1"/>
    </xf>
    <xf numFmtId="49" fontId="4" fillId="2" borderId="49" xfId="0" applyNumberFormat="1" applyFont="1" applyFill="1" applyBorder="1" applyAlignment="1">
      <alignment horizontal="center" wrapText="1"/>
    </xf>
    <xf numFmtId="0" fontId="4" fillId="2" borderId="49" xfId="0" applyNumberFormat="1" applyFont="1" applyFill="1" applyBorder="1" applyAlignment="1">
      <alignment wrapText="1"/>
    </xf>
    <xf numFmtId="3" fontId="4" fillId="2" borderId="49" xfId="0" applyNumberFormat="1" applyFont="1" applyFill="1" applyBorder="1" applyAlignment="1">
      <alignment horizontal="right" wrapText="1"/>
    </xf>
    <xf numFmtId="49" fontId="4" fillId="2" borderId="49" xfId="0" applyNumberFormat="1" applyFont="1" applyFill="1" applyBorder="1" applyAlignment="1"/>
    <xf numFmtId="49" fontId="4" fillId="2" borderId="49" xfId="0" applyNumberFormat="1" applyFont="1" applyFill="1" applyBorder="1" applyAlignment="1">
      <alignment horizontal="center"/>
    </xf>
    <xf numFmtId="0" fontId="4" fillId="2" borderId="49" xfId="0" applyNumberFormat="1" applyFont="1" applyFill="1" applyBorder="1" applyAlignment="1"/>
    <xf numFmtId="3" fontId="4" fillId="2" borderId="49" xfId="0" applyNumberFormat="1" applyFont="1" applyFill="1" applyBorder="1" applyAlignment="1"/>
    <xf numFmtId="49" fontId="12" fillId="2" borderId="49" xfId="0" applyNumberFormat="1" applyFont="1" applyFill="1" applyBorder="1" applyAlignment="1"/>
    <xf numFmtId="0" fontId="4" fillId="2" borderId="49" xfId="0" applyFont="1" applyFill="1" applyBorder="1" applyAlignment="1">
      <alignment horizontal="center"/>
    </xf>
    <xf numFmtId="0" fontId="4" fillId="2" borderId="49" xfId="0" applyFont="1" applyFill="1" applyBorder="1" applyAlignment="1"/>
    <xf numFmtId="3" fontId="4" fillId="9" borderId="6" xfId="0" applyNumberFormat="1" applyFont="1" applyFill="1" applyBorder="1" applyAlignment="1"/>
    <xf numFmtId="3" fontId="4" fillId="2" borderId="52" xfId="0" applyNumberFormat="1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/>
    <xf numFmtId="0" fontId="4" fillId="2" borderId="7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/>
    <xf numFmtId="49" fontId="13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12" xfId="0" applyNumberFormat="1" applyFont="1" applyFill="1" applyBorder="1" applyAlignment="1"/>
    <xf numFmtId="49" fontId="13" fillId="5" borderId="15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0" fontId="4" fillId="0" borderId="49" xfId="0" applyFont="1" applyBorder="1"/>
    <xf numFmtId="3" fontId="14" fillId="0" borderId="49" xfId="0" applyNumberFormat="1" applyFont="1" applyBorder="1"/>
    <xf numFmtId="0" fontId="4" fillId="2" borderId="18" xfId="0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49" fontId="12" fillId="2" borderId="49" xfId="0" applyNumberFormat="1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left" vertical="center" wrapText="1"/>
    </xf>
    <xf numFmtId="0" fontId="15" fillId="0" borderId="41" xfId="0" applyFont="1" applyFill="1" applyBorder="1"/>
    <xf numFmtId="0" fontId="15" fillId="0" borderId="43" xfId="0" applyFont="1" applyFill="1" applyBorder="1"/>
    <xf numFmtId="0" fontId="6" fillId="2" borderId="20" xfId="0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4" fillId="2" borderId="39" xfId="0" applyFont="1" applyFill="1" applyBorder="1" applyAlignment="1"/>
    <xf numFmtId="0" fontId="4" fillId="2" borderId="40" xfId="0" applyFont="1" applyFill="1" applyBorder="1" applyAlignment="1"/>
    <xf numFmtId="165" fontId="13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/>
    <xf numFmtId="0" fontId="4" fillId="2" borderId="42" xfId="0" applyFont="1" applyFill="1" applyBorder="1" applyAlignment="1"/>
    <xf numFmtId="0" fontId="4" fillId="2" borderId="44" xfId="0" applyFont="1" applyFill="1" applyBorder="1" applyAlignment="1"/>
    <xf numFmtId="0" fontId="4" fillId="2" borderId="45" xfId="0" applyFont="1" applyFill="1" applyBorder="1" applyAlignment="1"/>
    <xf numFmtId="0" fontId="4" fillId="2" borderId="20" xfId="0" applyFont="1" applyFill="1" applyBorder="1" applyAlignment="1">
      <alignment vertical="center"/>
    </xf>
    <xf numFmtId="0" fontId="4" fillId="8" borderId="37" xfId="0" applyFont="1" applyFill="1" applyBorder="1" applyAlignment="1"/>
    <xf numFmtId="0" fontId="4" fillId="6" borderId="20" xfId="0" applyFont="1" applyFill="1" applyBorder="1" applyAlignment="1"/>
    <xf numFmtId="49" fontId="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13" fillId="6" borderId="20" xfId="0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166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3" fontId="12" fillId="7" borderId="47" xfId="0" applyNumberFormat="1" applyFont="1" applyFill="1" applyBorder="1" applyAlignment="1">
      <alignment vertical="center"/>
    </xf>
    <xf numFmtId="3" fontId="12" fillId="7" borderId="48" xfId="0" applyNumberFormat="1" applyFont="1" applyFill="1" applyBorder="1" applyAlignment="1">
      <alignment vertical="center"/>
    </xf>
    <xf numFmtId="0" fontId="12" fillId="6" borderId="20" xfId="0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166" fontId="12" fillId="7" borderId="36" xfId="0" applyNumberFormat="1" applyFont="1" applyFill="1" applyBorder="1" applyAlignment="1">
      <alignment vertical="center"/>
    </xf>
    <xf numFmtId="0" fontId="13" fillId="8" borderId="53" xfId="0" applyFont="1" applyFill="1" applyBorder="1" applyAlignment="1">
      <alignment vertical="center"/>
    </xf>
    <xf numFmtId="49" fontId="7" fillId="8" borderId="54" xfId="0" applyNumberFormat="1" applyFont="1" applyFill="1" applyBorder="1" applyAlignment="1">
      <alignment vertical="center"/>
    </xf>
    <xf numFmtId="0" fontId="13" fillId="8" borderId="54" xfId="0" applyFont="1" applyFill="1" applyBorder="1" applyAlignment="1">
      <alignment vertical="center"/>
    </xf>
    <xf numFmtId="0" fontId="13" fillId="8" borderId="55" xfId="0" applyFont="1" applyFill="1" applyBorder="1" applyAlignment="1">
      <alignment vertical="center"/>
    </xf>
    <xf numFmtId="49" fontId="12" fillId="7" borderId="56" xfId="0" applyNumberFormat="1" applyFont="1" applyFill="1" applyBorder="1" applyAlignment="1">
      <alignment vertical="center"/>
    </xf>
    <xf numFmtId="49" fontId="12" fillId="7" borderId="57" xfId="0" applyNumberFormat="1" applyFont="1" applyFill="1" applyBorder="1" applyAlignment="1">
      <alignment vertical="center"/>
    </xf>
    <xf numFmtId="165" fontId="1" fillId="10" borderId="30" xfId="0" applyNumberFormat="1" applyFont="1" applyFill="1" applyBorder="1" applyAlignment="1">
      <alignment vertical="center"/>
    </xf>
    <xf numFmtId="49" fontId="7" fillId="8" borderId="53" xfId="0" applyNumberFormat="1" applyFont="1" applyFill="1" applyBorder="1" applyAlignment="1">
      <alignment vertical="center"/>
    </xf>
    <xf numFmtId="0" fontId="12" fillId="8" borderId="5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177800</xdr:rowOff>
    </xdr:from>
    <xdr:to>
      <xdr:col>7</xdr:col>
      <xdr:colOff>19050</xdr:colOff>
      <xdr:row>7</xdr:row>
      <xdr:rowOff>19384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77800"/>
          <a:ext cx="5994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97"/>
  <sheetViews>
    <sheetView showGridLines="0" tabSelected="1" topLeftCell="A88" workbookViewId="0">
      <selection activeCell="F107" sqref="F107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45312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49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3"/>
      <c r="C8" s="4"/>
      <c r="D8" s="2"/>
      <c r="E8" s="4"/>
      <c r="F8" s="4"/>
      <c r="G8" s="4"/>
    </row>
    <row r="9" spans="1:7" ht="12" customHeight="1" x14ac:dyDescent="0.35">
      <c r="A9" s="5"/>
      <c r="B9" s="6" t="s">
        <v>0</v>
      </c>
      <c r="C9" s="48" t="s">
        <v>80</v>
      </c>
      <c r="D9" s="7"/>
      <c r="E9" s="156" t="s">
        <v>72</v>
      </c>
      <c r="F9" s="157"/>
      <c r="G9" s="49">
        <v>26000</v>
      </c>
    </row>
    <row r="10" spans="1:7" ht="38.25" customHeight="1" x14ac:dyDescent="0.35">
      <c r="A10" s="5"/>
      <c r="B10" s="50" t="s">
        <v>1</v>
      </c>
      <c r="C10" s="51" t="s">
        <v>81</v>
      </c>
      <c r="D10" s="81"/>
      <c r="E10" s="154" t="s">
        <v>2</v>
      </c>
      <c r="F10" s="155"/>
      <c r="G10" s="52" t="s">
        <v>82</v>
      </c>
    </row>
    <row r="11" spans="1:7" ht="18" customHeight="1" x14ac:dyDescent="0.35">
      <c r="A11" s="5"/>
      <c r="B11" s="50" t="s">
        <v>3</v>
      </c>
      <c r="C11" s="53" t="s">
        <v>4</v>
      </c>
      <c r="D11" s="81"/>
      <c r="E11" s="152" t="s">
        <v>77</v>
      </c>
      <c r="F11" s="153"/>
      <c r="G11" s="54">
        <v>530</v>
      </c>
    </row>
    <row r="12" spans="1:7" ht="11.25" customHeight="1" x14ac:dyDescent="0.35">
      <c r="A12" s="5"/>
      <c r="B12" s="50" t="s">
        <v>5</v>
      </c>
      <c r="C12" s="53" t="s">
        <v>60</v>
      </c>
      <c r="D12" s="81"/>
      <c r="E12" s="55" t="s">
        <v>6</v>
      </c>
      <c r="F12" s="56"/>
      <c r="G12" s="57">
        <f>+G11*G9</f>
        <v>13780000</v>
      </c>
    </row>
    <row r="13" spans="1:7" ht="36" customHeight="1" x14ac:dyDescent="0.35">
      <c r="A13" s="5"/>
      <c r="B13" s="50" t="s">
        <v>7</v>
      </c>
      <c r="C13" s="53" t="s">
        <v>61</v>
      </c>
      <c r="D13" s="81"/>
      <c r="E13" s="152" t="s">
        <v>8</v>
      </c>
      <c r="F13" s="153"/>
      <c r="G13" s="60" t="s">
        <v>108</v>
      </c>
    </row>
    <row r="14" spans="1:7" ht="13.5" customHeight="1" x14ac:dyDescent="0.35">
      <c r="A14" s="5"/>
      <c r="B14" s="50" t="s">
        <v>9</v>
      </c>
      <c r="C14" s="53" t="s">
        <v>59</v>
      </c>
      <c r="D14" s="81"/>
      <c r="E14" s="152" t="s">
        <v>10</v>
      </c>
      <c r="F14" s="153"/>
      <c r="G14" s="53" t="s">
        <v>82</v>
      </c>
    </row>
    <row r="15" spans="1:7" ht="46.5" customHeight="1" x14ac:dyDescent="0.35">
      <c r="A15" s="5"/>
      <c r="B15" s="58" t="s">
        <v>11</v>
      </c>
      <c r="C15" s="59">
        <v>44942</v>
      </c>
      <c r="D15" s="81"/>
      <c r="E15" s="158" t="s">
        <v>12</v>
      </c>
      <c r="F15" s="159"/>
      <c r="G15" s="60" t="s">
        <v>69</v>
      </c>
    </row>
    <row r="16" spans="1:7" ht="12" customHeight="1" x14ac:dyDescent="0.35">
      <c r="A16" s="2"/>
      <c r="B16" s="8"/>
      <c r="C16" s="9"/>
      <c r="D16" s="10"/>
      <c r="E16" s="11"/>
      <c r="F16" s="11"/>
      <c r="G16" s="12"/>
    </row>
    <row r="17" spans="1:7" ht="12" customHeight="1" x14ac:dyDescent="0.35">
      <c r="A17" s="13"/>
      <c r="B17" s="160" t="s">
        <v>13</v>
      </c>
      <c r="C17" s="161"/>
      <c r="D17" s="161"/>
      <c r="E17" s="161"/>
      <c r="F17" s="161"/>
      <c r="G17" s="161"/>
    </row>
    <row r="18" spans="1:7" ht="12" customHeight="1" x14ac:dyDescent="0.35">
      <c r="A18" s="2"/>
      <c r="B18" s="82"/>
      <c r="C18" s="83"/>
      <c r="D18" s="83"/>
      <c r="E18" s="83"/>
      <c r="F18" s="84"/>
      <c r="G18" s="84"/>
    </row>
    <row r="19" spans="1:7" ht="12" customHeight="1" x14ac:dyDescent="0.35">
      <c r="A19" s="5"/>
      <c r="B19" s="85" t="s">
        <v>14</v>
      </c>
      <c r="C19" s="86"/>
      <c r="D19" s="87"/>
      <c r="E19" s="87"/>
      <c r="F19" s="87"/>
      <c r="G19" s="87"/>
    </row>
    <row r="20" spans="1:7" ht="24" customHeight="1" x14ac:dyDescent="0.35">
      <c r="A20" s="13"/>
      <c r="B20" s="14" t="s">
        <v>15</v>
      </c>
      <c r="C20" s="14" t="s">
        <v>16</v>
      </c>
      <c r="D20" s="14" t="s">
        <v>17</v>
      </c>
      <c r="E20" s="14" t="s">
        <v>18</v>
      </c>
      <c r="F20" s="14" t="s">
        <v>19</v>
      </c>
      <c r="G20" s="14" t="s">
        <v>20</v>
      </c>
    </row>
    <row r="21" spans="1:7" ht="12.75" customHeight="1" x14ac:dyDescent="0.35">
      <c r="A21" s="13"/>
      <c r="B21" s="61" t="s">
        <v>21</v>
      </c>
      <c r="C21" s="62" t="s">
        <v>22</v>
      </c>
      <c r="D21" s="63">
        <v>0.5</v>
      </c>
      <c r="E21" s="62" t="s">
        <v>73</v>
      </c>
      <c r="F21" s="57">
        <v>15000</v>
      </c>
      <c r="G21" s="57">
        <f>(D21*F21)</f>
        <v>7500</v>
      </c>
    </row>
    <row r="22" spans="1:7" ht="15.65" customHeight="1" x14ac:dyDescent="0.35">
      <c r="A22" s="13"/>
      <c r="B22" s="61" t="s">
        <v>76</v>
      </c>
      <c r="C22" s="62" t="s">
        <v>22</v>
      </c>
      <c r="D22" s="63">
        <v>19</v>
      </c>
      <c r="E22" s="62" t="s">
        <v>74</v>
      </c>
      <c r="F22" s="57">
        <v>15000</v>
      </c>
      <c r="G22" s="57">
        <f t="shared" ref="G22:G23" si="0">(D22*F22)</f>
        <v>285000</v>
      </c>
    </row>
    <row r="23" spans="1:7" ht="24.65" customHeight="1" x14ac:dyDescent="0.35">
      <c r="A23" s="13"/>
      <c r="B23" s="61" t="s">
        <v>104</v>
      </c>
      <c r="C23" s="62" t="s">
        <v>22</v>
      </c>
      <c r="D23" s="63">
        <v>4</v>
      </c>
      <c r="E23" s="62" t="s">
        <v>73</v>
      </c>
      <c r="F23" s="57">
        <v>15000</v>
      </c>
      <c r="G23" s="57">
        <f t="shared" si="0"/>
        <v>60000</v>
      </c>
    </row>
    <row r="24" spans="1:7" ht="14.5" customHeight="1" x14ac:dyDescent="0.35">
      <c r="A24" s="13"/>
      <c r="B24" s="61" t="s">
        <v>62</v>
      </c>
      <c r="C24" s="62" t="s">
        <v>22</v>
      </c>
      <c r="D24" s="63">
        <v>2</v>
      </c>
      <c r="E24" s="62" t="s">
        <v>74</v>
      </c>
      <c r="F24" s="57">
        <v>15000</v>
      </c>
      <c r="G24" s="57">
        <v>30000</v>
      </c>
    </row>
    <row r="25" spans="1:7" ht="14.5" customHeight="1" x14ac:dyDescent="0.35">
      <c r="A25" s="13"/>
      <c r="B25" s="61" t="s">
        <v>83</v>
      </c>
      <c r="C25" s="62" t="s">
        <v>22</v>
      </c>
      <c r="D25" s="63">
        <v>12</v>
      </c>
      <c r="E25" s="62" t="s">
        <v>84</v>
      </c>
      <c r="F25" s="57">
        <v>15000</v>
      </c>
      <c r="G25" s="57">
        <v>180000</v>
      </c>
    </row>
    <row r="26" spans="1:7" ht="14.5" customHeight="1" x14ac:dyDescent="0.35">
      <c r="A26" s="13"/>
      <c r="B26" s="61" t="s">
        <v>105</v>
      </c>
      <c r="C26" s="62" t="s">
        <v>22</v>
      </c>
      <c r="D26" s="63">
        <v>6</v>
      </c>
      <c r="E26" s="62" t="s">
        <v>85</v>
      </c>
      <c r="F26" s="57">
        <v>15000</v>
      </c>
      <c r="G26" s="57">
        <v>90000</v>
      </c>
    </row>
    <row r="27" spans="1:7" ht="12.75" customHeight="1" x14ac:dyDescent="0.35">
      <c r="A27" s="13"/>
      <c r="B27" s="61" t="s">
        <v>86</v>
      </c>
      <c r="C27" s="62" t="s">
        <v>22</v>
      </c>
      <c r="D27" s="63">
        <v>15</v>
      </c>
      <c r="E27" s="62" t="s">
        <v>82</v>
      </c>
      <c r="F27" s="57">
        <v>15000</v>
      </c>
      <c r="G27" s="57">
        <v>225000</v>
      </c>
    </row>
    <row r="28" spans="1:7" ht="12.75" customHeight="1" x14ac:dyDescent="0.35">
      <c r="A28" s="13"/>
      <c r="B28" s="15" t="s">
        <v>23</v>
      </c>
      <c r="C28" s="16"/>
      <c r="D28" s="16"/>
      <c r="E28" s="16"/>
      <c r="F28" s="17"/>
      <c r="G28" s="18">
        <f>SUM(G21:G27)</f>
        <v>877500</v>
      </c>
    </row>
    <row r="29" spans="1:7" ht="12" customHeight="1" x14ac:dyDescent="0.35">
      <c r="A29" s="2"/>
      <c r="B29" s="82"/>
      <c r="C29" s="84"/>
      <c r="D29" s="84"/>
      <c r="E29" s="84"/>
      <c r="F29" s="88"/>
      <c r="G29" s="88"/>
    </row>
    <row r="30" spans="1:7" ht="12" customHeight="1" x14ac:dyDescent="0.35">
      <c r="A30" s="5"/>
      <c r="B30" s="89" t="s">
        <v>24</v>
      </c>
      <c r="C30" s="90"/>
      <c r="D30" s="91"/>
      <c r="E30" s="91"/>
      <c r="F30" s="92"/>
      <c r="G30" s="92"/>
    </row>
    <row r="31" spans="1:7" ht="24" customHeight="1" x14ac:dyDescent="0.35">
      <c r="A31" s="5"/>
      <c r="B31" s="19" t="s">
        <v>15</v>
      </c>
      <c r="C31" s="20" t="s">
        <v>16</v>
      </c>
      <c r="D31" s="20" t="s">
        <v>17</v>
      </c>
      <c r="E31" s="19" t="s">
        <v>18</v>
      </c>
      <c r="F31" s="20" t="s">
        <v>19</v>
      </c>
      <c r="G31" s="19" t="s">
        <v>20</v>
      </c>
    </row>
    <row r="32" spans="1:7" ht="12" customHeight="1" x14ac:dyDescent="0.35">
      <c r="A32" s="5"/>
      <c r="B32" s="93"/>
      <c r="C32" s="94"/>
      <c r="D32" s="94"/>
      <c r="E32" s="94"/>
      <c r="F32" s="93"/>
      <c r="G32" s="93"/>
    </row>
    <row r="33" spans="1:7" ht="12" customHeight="1" x14ac:dyDescent="0.35">
      <c r="A33" s="5"/>
      <c r="B33" s="95" t="s">
        <v>25</v>
      </c>
      <c r="C33" s="96"/>
      <c r="D33" s="96"/>
      <c r="E33" s="96"/>
      <c r="F33" s="97"/>
      <c r="G33" s="97"/>
    </row>
    <row r="34" spans="1:7" ht="12" customHeight="1" x14ac:dyDescent="0.35">
      <c r="A34" s="2"/>
      <c r="B34" s="98"/>
      <c r="C34" s="99"/>
      <c r="D34" s="99"/>
      <c r="E34" s="99"/>
      <c r="F34" s="100"/>
      <c r="G34" s="100"/>
    </row>
    <row r="35" spans="1:7" ht="12" customHeight="1" x14ac:dyDescent="0.35">
      <c r="A35" s="5"/>
      <c r="B35" s="89" t="s">
        <v>26</v>
      </c>
      <c r="C35" s="90"/>
      <c r="D35" s="91"/>
      <c r="E35" s="91"/>
      <c r="F35" s="92"/>
      <c r="G35" s="92"/>
    </row>
    <row r="36" spans="1:7" ht="24" customHeight="1" x14ac:dyDescent="0.35">
      <c r="A36" s="5"/>
      <c r="B36" s="42" t="s">
        <v>15</v>
      </c>
      <c r="C36" s="42" t="s">
        <v>16</v>
      </c>
      <c r="D36" s="42" t="s">
        <v>17</v>
      </c>
      <c r="E36" s="42" t="s">
        <v>18</v>
      </c>
      <c r="F36" s="43" t="s">
        <v>19</v>
      </c>
      <c r="G36" s="42" t="s">
        <v>20</v>
      </c>
    </row>
    <row r="37" spans="1:7" ht="12.75" customHeight="1" x14ac:dyDescent="0.35">
      <c r="A37" s="28"/>
      <c r="B37" s="64" t="s">
        <v>28</v>
      </c>
      <c r="C37" s="65" t="s">
        <v>27</v>
      </c>
      <c r="D37" s="66">
        <v>0.5</v>
      </c>
      <c r="E37" s="65" t="s">
        <v>74</v>
      </c>
      <c r="F37" s="67">
        <v>230000</v>
      </c>
      <c r="G37" s="67">
        <f>+D37*F37</f>
        <v>115000</v>
      </c>
    </row>
    <row r="38" spans="1:7" ht="12.75" customHeight="1" x14ac:dyDescent="0.35">
      <c r="A38" s="28"/>
      <c r="B38" s="64" t="s">
        <v>67</v>
      </c>
      <c r="C38" s="65" t="s">
        <v>27</v>
      </c>
      <c r="D38" s="66">
        <v>0.5</v>
      </c>
      <c r="E38" s="65" t="s">
        <v>74</v>
      </c>
      <c r="F38" s="67">
        <v>230000</v>
      </c>
      <c r="G38" s="67">
        <f>+D38*F38</f>
        <v>115000</v>
      </c>
    </row>
    <row r="39" spans="1:7" ht="12.75" customHeight="1" x14ac:dyDescent="0.35">
      <c r="A39" s="5"/>
      <c r="B39" s="44" t="s">
        <v>29</v>
      </c>
      <c r="C39" s="45"/>
      <c r="D39" s="45"/>
      <c r="E39" s="45"/>
      <c r="F39" s="46"/>
      <c r="G39" s="47">
        <f>SUM(G37:G38)</f>
        <v>230000</v>
      </c>
    </row>
    <row r="40" spans="1:7" ht="12" customHeight="1" x14ac:dyDescent="0.35">
      <c r="A40" s="2"/>
      <c r="B40" s="98"/>
      <c r="C40" s="99"/>
      <c r="D40" s="99"/>
      <c r="E40" s="99"/>
      <c r="F40" s="100"/>
      <c r="G40" s="100"/>
    </row>
    <row r="41" spans="1:7" ht="12" customHeight="1" x14ac:dyDescent="0.35">
      <c r="A41" s="5"/>
      <c r="B41" s="89" t="s">
        <v>30</v>
      </c>
      <c r="C41" s="90"/>
      <c r="D41" s="91"/>
      <c r="E41" s="91"/>
      <c r="F41" s="92"/>
      <c r="G41" s="92"/>
    </row>
    <row r="42" spans="1:7" ht="24" customHeight="1" x14ac:dyDescent="0.35">
      <c r="A42" s="5"/>
      <c r="B42" s="43" t="s">
        <v>31</v>
      </c>
      <c r="C42" s="43" t="s">
        <v>32</v>
      </c>
      <c r="D42" s="43" t="s">
        <v>33</v>
      </c>
      <c r="E42" s="43" t="s">
        <v>18</v>
      </c>
      <c r="F42" s="43" t="s">
        <v>19</v>
      </c>
      <c r="G42" s="43" t="s">
        <v>20</v>
      </c>
    </row>
    <row r="43" spans="1:7" ht="12.75" customHeight="1" x14ac:dyDescent="0.35">
      <c r="A43" s="28"/>
      <c r="B43" s="110" t="s">
        <v>34</v>
      </c>
      <c r="C43" s="111"/>
      <c r="D43" s="111"/>
      <c r="E43" s="111"/>
      <c r="F43" s="111"/>
      <c r="G43" s="111"/>
    </row>
    <row r="44" spans="1:7" ht="12.75" customHeight="1" x14ac:dyDescent="0.35">
      <c r="A44" s="28"/>
      <c r="B44" s="68" t="s">
        <v>35</v>
      </c>
      <c r="C44" s="69" t="s">
        <v>68</v>
      </c>
      <c r="D44" s="70">
        <v>8</v>
      </c>
      <c r="E44" s="69" t="s">
        <v>87</v>
      </c>
      <c r="F44" s="71">
        <v>86000</v>
      </c>
      <c r="G44" s="71">
        <f>+D44*F44</f>
        <v>688000</v>
      </c>
    </row>
    <row r="45" spans="1:7" ht="12.75" customHeight="1" x14ac:dyDescent="0.35">
      <c r="A45" s="28"/>
      <c r="B45" s="72" t="s">
        <v>36</v>
      </c>
      <c r="C45" s="73"/>
      <c r="D45" s="74"/>
      <c r="E45" s="73"/>
      <c r="F45" s="71"/>
      <c r="G45" s="71"/>
    </row>
    <row r="46" spans="1:7" ht="12.75" customHeight="1" x14ac:dyDescent="0.35">
      <c r="A46" s="28"/>
      <c r="B46" s="68" t="s">
        <v>96</v>
      </c>
      <c r="C46" s="69" t="s">
        <v>70</v>
      </c>
      <c r="D46" s="70">
        <v>7</v>
      </c>
      <c r="E46" s="69" t="s">
        <v>74</v>
      </c>
      <c r="F46" s="71">
        <v>30000</v>
      </c>
      <c r="G46" s="71">
        <f t="shared" ref="G46:G58" si="1">+D46*F46</f>
        <v>210000</v>
      </c>
    </row>
    <row r="47" spans="1:7" ht="12.75" customHeight="1" x14ac:dyDescent="0.35">
      <c r="A47" s="28"/>
      <c r="B47" s="68" t="s">
        <v>102</v>
      </c>
      <c r="C47" s="69" t="s">
        <v>70</v>
      </c>
      <c r="D47" s="70">
        <v>3</v>
      </c>
      <c r="E47" s="69" t="s">
        <v>74</v>
      </c>
      <c r="F47" s="71">
        <v>41000</v>
      </c>
      <c r="G47" s="71">
        <f t="shared" si="1"/>
        <v>123000</v>
      </c>
    </row>
    <row r="48" spans="1:7" ht="12.75" customHeight="1" x14ac:dyDescent="0.35">
      <c r="A48" s="28"/>
      <c r="B48" s="68" t="s">
        <v>99</v>
      </c>
      <c r="C48" s="69" t="s">
        <v>70</v>
      </c>
      <c r="D48" s="70">
        <v>8</v>
      </c>
      <c r="E48" s="69" t="s">
        <v>74</v>
      </c>
      <c r="F48" s="23">
        <v>52000</v>
      </c>
      <c r="G48" s="71">
        <f t="shared" si="1"/>
        <v>416000</v>
      </c>
    </row>
    <row r="49" spans="1:7" ht="12.75" customHeight="1" x14ac:dyDescent="0.35">
      <c r="A49" s="28"/>
      <c r="B49" s="68" t="s">
        <v>100</v>
      </c>
      <c r="C49" s="69" t="s">
        <v>70</v>
      </c>
      <c r="D49" s="70">
        <v>4</v>
      </c>
      <c r="E49" s="69" t="s">
        <v>74</v>
      </c>
      <c r="F49" s="75">
        <v>24500</v>
      </c>
      <c r="G49" s="71">
        <f t="shared" si="1"/>
        <v>98000</v>
      </c>
    </row>
    <row r="50" spans="1:7" ht="12.75" customHeight="1" x14ac:dyDescent="0.35">
      <c r="A50" s="28"/>
      <c r="B50" s="68" t="s">
        <v>101</v>
      </c>
      <c r="C50" s="69" t="s">
        <v>70</v>
      </c>
      <c r="D50" s="70">
        <v>3</v>
      </c>
      <c r="E50" s="69" t="s">
        <v>74</v>
      </c>
      <c r="F50" s="23">
        <v>46500</v>
      </c>
      <c r="G50" s="71">
        <f t="shared" si="1"/>
        <v>139500</v>
      </c>
    </row>
    <row r="51" spans="1:7" ht="12.75" customHeight="1" x14ac:dyDescent="0.35">
      <c r="A51" s="28"/>
      <c r="B51" s="68" t="s">
        <v>103</v>
      </c>
      <c r="C51" s="69" t="s">
        <v>70</v>
      </c>
      <c r="D51" s="70">
        <v>90</v>
      </c>
      <c r="E51" s="69" t="s">
        <v>74</v>
      </c>
      <c r="F51" s="76">
        <v>31990</v>
      </c>
      <c r="G51" s="71">
        <f t="shared" si="1"/>
        <v>2879100</v>
      </c>
    </row>
    <row r="52" spans="1:7" ht="12.75" customHeight="1" x14ac:dyDescent="0.35">
      <c r="A52" s="28"/>
      <c r="B52" s="68" t="s">
        <v>106</v>
      </c>
      <c r="C52" s="69" t="s">
        <v>71</v>
      </c>
      <c r="D52" s="70">
        <v>720</v>
      </c>
      <c r="E52" s="69" t="s">
        <v>74</v>
      </c>
      <c r="F52" s="71">
        <v>3500</v>
      </c>
      <c r="G52" s="71">
        <f t="shared" si="1"/>
        <v>2520000</v>
      </c>
    </row>
    <row r="53" spans="1:7" ht="12.75" customHeight="1" x14ac:dyDescent="0.35">
      <c r="A53" s="28"/>
      <c r="B53" s="72" t="s">
        <v>37</v>
      </c>
      <c r="C53" s="73"/>
      <c r="D53" s="74"/>
      <c r="E53" s="73"/>
      <c r="F53" s="71"/>
      <c r="G53" s="71"/>
    </row>
    <row r="54" spans="1:7" ht="13" customHeight="1" x14ac:dyDescent="0.35">
      <c r="A54" s="28"/>
      <c r="B54" s="68" t="s">
        <v>97</v>
      </c>
      <c r="C54" s="69" t="s">
        <v>75</v>
      </c>
      <c r="D54" s="70">
        <v>2</v>
      </c>
      <c r="E54" s="69" t="s">
        <v>85</v>
      </c>
      <c r="F54" s="71">
        <v>22700</v>
      </c>
      <c r="G54" s="71">
        <f t="shared" si="1"/>
        <v>45400</v>
      </c>
    </row>
    <row r="55" spans="1:7" ht="13" customHeight="1" x14ac:dyDescent="0.35">
      <c r="A55" s="28"/>
      <c r="B55" s="72" t="s">
        <v>89</v>
      </c>
      <c r="C55" s="101"/>
      <c r="D55" s="101"/>
      <c r="E55" s="101"/>
      <c r="F55" s="102"/>
      <c r="G55" s="71"/>
    </row>
    <row r="56" spans="1:7" ht="13" customHeight="1" x14ac:dyDescent="0.35">
      <c r="A56" s="28"/>
      <c r="B56" s="68" t="s">
        <v>90</v>
      </c>
      <c r="C56" s="69" t="s">
        <v>68</v>
      </c>
      <c r="D56" s="70">
        <v>4</v>
      </c>
      <c r="E56" s="69" t="s">
        <v>91</v>
      </c>
      <c r="F56" s="71">
        <v>5500</v>
      </c>
      <c r="G56" s="71">
        <f t="shared" si="1"/>
        <v>22000</v>
      </c>
    </row>
    <row r="57" spans="1:7" ht="13" customHeight="1" x14ac:dyDescent="0.35">
      <c r="A57" s="28"/>
      <c r="B57" s="72" t="s">
        <v>78</v>
      </c>
      <c r="C57" s="101"/>
      <c r="D57" s="101"/>
      <c r="E57" s="101"/>
      <c r="F57" s="102"/>
      <c r="G57" s="71"/>
    </row>
    <row r="58" spans="1:7" ht="13" customHeight="1" x14ac:dyDescent="0.35">
      <c r="A58" s="28"/>
      <c r="B58" s="68" t="s">
        <v>88</v>
      </c>
      <c r="C58" s="69" t="s">
        <v>75</v>
      </c>
      <c r="D58" s="70">
        <v>3</v>
      </c>
      <c r="E58" s="69" t="s">
        <v>84</v>
      </c>
      <c r="F58" s="71">
        <v>54000</v>
      </c>
      <c r="G58" s="71">
        <f t="shared" si="1"/>
        <v>162000</v>
      </c>
    </row>
    <row r="59" spans="1:7" ht="13.5" customHeight="1" x14ac:dyDescent="0.35">
      <c r="A59" s="5"/>
      <c r="B59" s="44" t="s">
        <v>38</v>
      </c>
      <c r="C59" s="45"/>
      <c r="D59" s="45"/>
      <c r="E59" s="45"/>
      <c r="F59" s="46"/>
      <c r="G59" s="47">
        <f>SUM(G43:G58)</f>
        <v>7303000</v>
      </c>
    </row>
    <row r="60" spans="1:7" ht="12" customHeight="1" x14ac:dyDescent="0.35">
      <c r="A60" s="2"/>
      <c r="B60" s="98"/>
      <c r="C60" s="99"/>
      <c r="D60" s="99"/>
      <c r="E60" s="103"/>
      <c r="F60" s="100"/>
      <c r="G60" s="100"/>
    </row>
    <row r="61" spans="1:7" ht="12" customHeight="1" x14ac:dyDescent="0.35">
      <c r="A61" s="5"/>
      <c r="B61" s="89" t="s">
        <v>39</v>
      </c>
      <c r="C61" s="90"/>
      <c r="D61" s="91"/>
      <c r="E61" s="91"/>
      <c r="F61" s="92"/>
      <c r="G61" s="92"/>
    </row>
    <row r="62" spans="1:7" ht="24" customHeight="1" x14ac:dyDescent="0.35">
      <c r="A62" s="5"/>
      <c r="B62" s="21" t="s">
        <v>40</v>
      </c>
      <c r="C62" s="22" t="s">
        <v>32</v>
      </c>
      <c r="D62" s="22" t="s">
        <v>33</v>
      </c>
      <c r="E62" s="21" t="s">
        <v>18</v>
      </c>
      <c r="F62" s="22" t="s">
        <v>19</v>
      </c>
      <c r="G62" s="21" t="s">
        <v>20</v>
      </c>
    </row>
    <row r="63" spans="1:7" ht="12.75" customHeight="1" x14ac:dyDescent="0.35">
      <c r="A63" s="13"/>
      <c r="B63" s="77"/>
      <c r="C63" s="78"/>
      <c r="D63" s="54"/>
      <c r="E63" s="79"/>
      <c r="F63" s="80"/>
      <c r="G63" s="54"/>
    </row>
    <row r="64" spans="1:7" ht="13.5" customHeight="1" x14ac:dyDescent="0.35">
      <c r="A64" s="5"/>
      <c r="B64" s="104" t="s">
        <v>41</v>
      </c>
      <c r="C64" s="105"/>
      <c r="D64" s="105"/>
      <c r="E64" s="105"/>
      <c r="F64" s="106"/>
      <c r="G64" s="107"/>
    </row>
    <row r="65" spans="1:7" ht="12" customHeight="1" x14ac:dyDescent="0.35">
      <c r="A65" s="2"/>
      <c r="B65" s="108"/>
      <c r="C65" s="108"/>
      <c r="D65" s="108"/>
      <c r="E65" s="108"/>
      <c r="F65" s="109"/>
      <c r="G65" s="109"/>
    </row>
    <row r="66" spans="1:7" ht="12" customHeight="1" x14ac:dyDescent="0.35">
      <c r="A66" s="28"/>
      <c r="B66" s="31" t="s">
        <v>42</v>
      </c>
      <c r="C66" s="32"/>
      <c r="D66" s="32"/>
      <c r="E66" s="32"/>
      <c r="F66" s="32"/>
      <c r="G66" s="33">
        <f>G28+G39+G59+G64</f>
        <v>8410500</v>
      </c>
    </row>
    <row r="67" spans="1:7" ht="12" customHeight="1" x14ac:dyDescent="0.35">
      <c r="A67" s="28"/>
      <c r="B67" s="34" t="s">
        <v>43</v>
      </c>
      <c r="C67" s="25"/>
      <c r="D67" s="25"/>
      <c r="E67" s="25"/>
      <c r="F67" s="25"/>
      <c r="G67" s="35">
        <f>G66*0.05</f>
        <v>420525</v>
      </c>
    </row>
    <row r="68" spans="1:7" ht="12" customHeight="1" x14ac:dyDescent="0.35">
      <c r="A68" s="28"/>
      <c r="B68" s="36" t="s">
        <v>44</v>
      </c>
      <c r="C68" s="24"/>
      <c r="D68" s="24"/>
      <c r="E68" s="24"/>
      <c r="F68" s="24"/>
      <c r="G68" s="37">
        <f>G67+G66</f>
        <v>8831025</v>
      </c>
    </row>
    <row r="69" spans="1:7" ht="12" customHeight="1" x14ac:dyDescent="0.35">
      <c r="A69" s="28"/>
      <c r="B69" s="34" t="s">
        <v>45</v>
      </c>
      <c r="C69" s="25"/>
      <c r="D69" s="25"/>
      <c r="E69" s="25"/>
      <c r="F69" s="25"/>
      <c r="G69" s="35">
        <f>G12</f>
        <v>13780000</v>
      </c>
    </row>
    <row r="70" spans="1:7" ht="12" customHeight="1" x14ac:dyDescent="0.35">
      <c r="A70" s="28"/>
      <c r="B70" s="38" t="s">
        <v>46</v>
      </c>
      <c r="C70" s="39"/>
      <c r="D70" s="39"/>
      <c r="E70" s="39"/>
      <c r="F70" s="39"/>
      <c r="G70" s="149">
        <f>G69-G68</f>
        <v>4948975</v>
      </c>
    </row>
    <row r="71" spans="1:7" ht="12" customHeight="1" x14ac:dyDescent="0.35">
      <c r="A71" s="28"/>
      <c r="B71" s="29" t="s">
        <v>47</v>
      </c>
      <c r="C71" s="30"/>
      <c r="D71" s="30"/>
      <c r="E71" s="30"/>
      <c r="F71" s="30"/>
      <c r="G71" s="26"/>
    </row>
    <row r="72" spans="1:7" ht="12.75" customHeight="1" thickBot="1" x14ac:dyDescent="0.4">
      <c r="A72" s="28"/>
      <c r="B72" s="40"/>
      <c r="C72" s="30"/>
      <c r="D72" s="30"/>
      <c r="E72" s="30"/>
      <c r="F72" s="30"/>
      <c r="G72" s="26"/>
    </row>
    <row r="73" spans="1:7" ht="12" customHeight="1" x14ac:dyDescent="0.35">
      <c r="A73" s="28"/>
      <c r="B73" s="115" t="s">
        <v>107</v>
      </c>
      <c r="C73" s="116"/>
      <c r="D73" s="116"/>
      <c r="E73" s="116"/>
      <c r="F73" s="117"/>
      <c r="G73" s="118"/>
    </row>
    <row r="74" spans="1:7" ht="12" customHeight="1" x14ac:dyDescent="0.35">
      <c r="A74" s="28"/>
      <c r="B74" s="112" t="s">
        <v>48</v>
      </c>
      <c r="C74" s="119"/>
      <c r="D74" s="119"/>
      <c r="E74" s="119"/>
      <c r="F74" s="120"/>
      <c r="G74" s="118"/>
    </row>
    <row r="75" spans="1:7" ht="12" customHeight="1" x14ac:dyDescent="0.35">
      <c r="A75" s="28"/>
      <c r="B75" s="112" t="s">
        <v>79</v>
      </c>
      <c r="C75" s="119"/>
      <c r="D75" s="119"/>
      <c r="E75" s="119"/>
      <c r="F75" s="120"/>
      <c r="G75" s="118"/>
    </row>
    <row r="76" spans="1:7" ht="12" customHeight="1" x14ac:dyDescent="0.35">
      <c r="A76" s="28"/>
      <c r="B76" s="112" t="s">
        <v>63</v>
      </c>
      <c r="C76" s="119"/>
      <c r="D76" s="119"/>
      <c r="E76" s="119"/>
      <c r="F76" s="120"/>
      <c r="G76" s="118"/>
    </row>
    <row r="77" spans="1:7" ht="12" customHeight="1" x14ac:dyDescent="0.35">
      <c r="A77" s="28"/>
      <c r="B77" s="112" t="s">
        <v>64</v>
      </c>
      <c r="C77" s="119"/>
      <c r="D77" s="119"/>
      <c r="E77" s="119"/>
      <c r="F77" s="120"/>
      <c r="G77" s="118"/>
    </row>
    <row r="78" spans="1:7" ht="12" customHeight="1" x14ac:dyDescent="0.35">
      <c r="A78" s="28"/>
      <c r="B78" s="112" t="s">
        <v>65</v>
      </c>
      <c r="C78" s="119"/>
      <c r="D78" s="119"/>
      <c r="E78" s="119"/>
      <c r="F78" s="120"/>
      <c r="G78" s="118"/>
    </row>
    <row r="79" spans="1:7" ht="12" customHeight="1" x14ac:dyDescent="0.35">
      <c r="A79" s="28"/>
      <c r="B79" s="112" t="s">
        <v>66</v>
      </c>
      <c r="C79" s="119"/>
      <c r="D79" s="119"/>
      <c r="E79" s="119"/>
      <c r="F79" s="120"/>
      <c r="G79" s="118"/>
    </row>
    <row r="80" spans="1:7" ht="12" customHeight="1" x14ac:dyDescent="0.35">
      <c r="A80" s="28"/>
      <c r="B80" s="112" t="s">
        <v>92</v>
      </c>
      <c r="C80" s="119"/>
      <c r="D80" s="119"/>
      <c r="E80" s="119"/>
      <c r="F80" s="120"/>
      <c r="G80" s="118"/>
    </row>
    <row r="81" spans="1:7" ht="12" customHeight="1" thickBot="1" x14ac:dyDescent="0.4">
      <c r="A81" s="28"/>
      <c r="B81" s="113" t="s">
        <v>93</v>
      </c>
      <c r="C81" s="121"/>
      <c r="D81" s="121"/>
      <c r="E81" s="121"/>
      <c r="F81" s="122"/>
      <c r="G81" s="118"/>
    </row>
    <row r="82" spans="1:7" ht="12.75" customHeight="1" thickBot="1" x14ac:dyDescent="0.4">
      <c r="A82" s="28"/>
      <c r="B82" s="123"/>
      <c r="C82" s="119"/>
      <c r="D82" s="119"/>
      <c r="E82" s="119"/>
      <c r="F82" s="119"/>
      <c r="G82" s="118"/>
    </row>
    <row r="83" spans="1:7" ht="15" customHeight="1" thickBot="1" x14ac:dyDescent="0.4">
      <c r="A83" s="28"/>
      <c r="B83" s="150" t="s">
        <v>49</v>
      </c>
      <c r="C83" s="151"/>
      <c r="D83" s="124"/>
      <c r="E83" s="125"/>
      <c r="F83" s="125"/>
      <c r="G83" s="118"/>
    </row>
    <row r="84" spans="1:7" ht="12" customHeight="1" x14ac:dyDescent="0.35">
      <c r="A84" s="28"/>
      <c r="B84" s="147" t="s">
        <v>40</v>
      </c>
      <c r="C84" s="148" t="s">
        <v>50</v>
      </c>
      <c r="D84" s="126" t="s">
        <v>51</v>
      </c>
      <c r="E84" s="125"/>
      <c r="F84" s="125"/>
      <c r="G84" s="118"/>
    </row>
    <row r="85" spans="1:7" ht="12" customHeight="1" x14ac:dyDescent="0.35">
      <c r="A85" s="28"/>
      <c r="B85" s="127" t="s">
        <v>52</v>
      </c>
      <c r="C85" s="128">
        <f>+G28</f>
        <v>877500</v>
      </c>
      <c r="D85" s="129">
        <f>(C85/C91)</f>
        <v>9.9365588932202098E-2</v>
      </c>
      <c r="E85" s="125"/>
      <c r="F85" s="125"/>
      <c r="G85" s="118"/>
    </row>
    <row r="86" spans="1:7" ht="12" customHeight="1" x14ac:dyDescent="0.35">
      <c r="A86" s="28"/>
      <c r="B86" s="127" t="s">
        <v>53</v>
      </c>
      <c r="C86" s="130">
        <v>0</v>
      </c>
      <c r="D86" s="129">
        <v>0</v>
      </c>
      <c r="E86" s="125"/>
      <c r="F86" s="125"/>
      <c r="G86" s="118"/>
    </row>
    <row r="87" spans="1:7" ht="12" customHeight="1" x14ac:dyDescent="0.35">
      <c r="A87" s="28"/>
      <c r="B87" s="127" t="s">
        <v>54</v>
      </c>
      <c r="C87" s="128">
        <f>+G39</f>
        <v>230000</v>
      </c>
      <c r="D87" s="129">
        <f>(C87/C91)</f>
        <v>2.6044541828383456E-2</v>
      </c>
      <c r="E87" s="125"/>
      <c r="F87" s="125"/>
      <c r="G87" s="118"/>
    </row>
    <row r="88" spans="1:7" ht="12" customHeight="1" x14ac:dyDescent="0.35">
      <c r="A88" s="28"/>
      <c r="B88" s="127" t="s">
        <v>31</v>
      </c>
      <c r="C88" s="128">
        <f>+G59</f>
        <v>7303000</v>
      </c>
      <c r="D88" s="129">
        <f>(C88/C91)</f>
        <v>0.82697082162036684</v>
      </c>
      <c r="E88" s="125"/>
      <c r="F88" s="125"/>
      <c r="G88" s="118"/>
    </row>
    <row r="89" spans="1:7" ht="12" customHeight="1" x14ac:dyDescent="0.35">
      <c r="A89" s="28"/>
      <c r="B89" s="127" t="s">
        <v>55</v>
      </c>
      <c r="C89" s="131">
        <f>+G64</f>
        <v>0</v>
      </c>
      <c r="D89" s="129">
        <f>(C89/C91)</f>
        <v>0</v>
      </c>
      <c r="E89" s="132"/>
      <c r="F89" s="132"/>
      <c r="G89" s="118"/>
    </row>
    <row r="90" spans="1:7" ht="12" customHeight="1" x14ac:dyDescent="0.35">
      <c r="A90" s="28"/>
      <c r="B90" s="127" t="s">
        <v>56</v>
      </c>
      <c r="C90" s="131">
        <f>+G67</f>
        <v>420525</v>
      </c>
      <c r="D90" s="129">
        <f>(C90/C91)</f>
        <v>4.7619047619047616E-2</v>
      </c>
      <c r="E90" s="132"/>
      <c r="F90" s="132"/>
      <c r="G90" s="118"/>
    </row>
    <row r="91" spans="1:7" ht="12.75" customHeight="1" thickBot="1" x14ac:dyDescent="0.4">
      <c r="A91" s="28"/>
      <c r="B91" s="133" t="s">
        <v>57</v>
      </c>
      <c r="C91" s="134">
        <f>SUM(C85:C90)</f>
        <v>8831025</v>
      </c>
      <c r="D91" s="135">
        <f>SUM(D85:D90)</f>
        <v>1</v>
      </c>
      <c r="E91" s="132"/>
      <c r="F91" s="132"/>
      <c r="G91" s="118"/>
    </row>
    <row r="92" spans="1:7" ht="12" customHeight="1" x14ac:dyDescent="0.35">
      <c r="A92" s="28"/>
      <c r="B92" s="123"/>
      <c r="C92" s="136"/>
      <c r="D92" s="136"/>
      <c r="E92" s="136"/>
      <c r="F92" s="136"/>
      <c r="G92" s="118"/>
    </row>
    <row r="93" spans="1:7" ht="12.75" customHeight="1" thickBot="1" x14ac:dyDescent="0.4">
      <c r="A93" s="28"/>
      <c r="B93" s="114"/>
      <c r="C93" s="136"/>
      <c r="D93" s="136"/>
      <c r="E93" s="136"/>
      <c r="F93" s="136"/>
      <c r="G93" s="118"/>
    </row>
    <row r="94" spans="1:7" ht="12" customHeight="1" thickBot="1" x14ac:dyDescent="0.4">
      <c r="A94" s="28"/>
      <c r="B94" s="143"/>
      <c r="C94" s="144" t="s">
        <v>98</v>
      </c>
      <c r="D94" s="145"/>
      <c r="E94" s="146"/>
      <c r="F94" s="132"/>
      <c r="G94" s="118"/>
    </row>
    <row r="95" spans="1:7" ht="12" customHeight="1" x14ac:dyDescent="0.35">
      <c r="A95" s="28"/>
      <c r="B95" s="137" t="s">
        <v>94</v>
      </c>
      <c r="C95" s="138">
        <f>+E95*(1-0.3)</f>
        <v>18200</v>
      </c>
      <c r="D95" s="138">
        <f>+E95*(1-0.2)</f>
        <v>20800</v>
      </c>
      <c r="E95" s="139">
        <v>26000</v>
      </c>
      <c r="F95" s="140"/>
      <c r="G95" s="141"/>
    </row>
    <row r="96" spans="1:7" ht="12.75" customHeight="1" thickBot="1" x14ac:dyDescent="0.4">
      <c r="A96" s="28"/>
      <c r="B96" s="133" t="s">
        <v>95</v>
      </c>
      <c r="C96" s="134">
        <f>(G68/C95)</f>
        <v>485.22115384615387</v>
      </c>
      <c r="D96" s="134">
        <f>(G68/D95)</f>
        <v>424.56850961538464</v>
      </c>
      <c r="E96" s="142">
        <f>(G68/E95)</f>
        <v>339.65480769230771</v>
      </c>
      <c r="F96" s="140"/>
      <c r="G96" s="141"/>
    </row>
    <row r="97" spans="1:7" ht="15.65" customHeight="1" x14ac:dyDescent="0.35">
      <c r="A97" s="28"/>
      <c r="B97" s="41" t="s">
        <v>58</v>
      </c>
      <c r="C97" s="27"/>
      <c r="D97" s="27"/>
      <c r="E97" s="27"/>
      <c r="F97" s="27"/>
      <c r="G97" s="2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dcterms:created xsi:type="dcterms:W3CDTF">2020-11-27T12:49:26Z</dcterms:created>
  <dcterms:modified xsi:type="dcterms:W3CDTF">2023-01-24T13:46:46Z</dcterms:modified>
</cp:coreProperties>
</file>