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ZAPALLO ITALIANO PRIMO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G82" i="1"/>
  <c r="G60" i="1"/>
  <c r="G61" i="1"/>
  <c r="G62" i="1"/>
  <c r="G63" i="1"/>
  <c r="G64" i="1"/>
  <c r="G66" i="1"/>
  <c r="G67" i="1"/>
  <c r="G68" i="1"/>
  <c r="G70" i="1"/>
  <c r="G71" i="1"/>
  <c r="G72" i="1"/>
  <c r="G73" i="1"/>
  <c r="G75" i="1"/>
  <c r="G76" i="1"/>
  <c r="G47" i="1"/>
  <c r="G46" i="1"/>
  <c r="G45" i="1"/>
  <c r="G28" i="1"/>
  <c r="G27" i="1"/>
  <c r="G26" i="1"/>
  <c r="G25" i="1"/>
  <c r="G24" i="1"/>
  <c r="G23" i="1"/>
  <c r="G22" i="1"/>
  <c r="G21" i="1"/>
  <c r="G12" i="1"/>
  <c r="G59" i="1" l="1"/>
  <c r="G40" i="1"/>
  <c r="G39" i="1"/>
  <c r="G41" i="1" s="1"/>
  <c r="G30" i="1"/>
  <c r="G31" i="1"/>
  <c r="G81" i="1" l="1"/>
  <c r="G84" i="1"/>
  <c r="G85" i="1"/>
  <c r="G57" i="1"/>
  <c r="G77" i="1" s="1"/>
  <c r="G50" i="1"/>
  <c r="G86" i="1" l="1"/>
  <c r="G51" i="1"/>
  <c r="G49" i="1"/>
  <c r="G34" i="1"/>
  <c r="G33" i="1"/>
  <c r="G32" i="1"/>
  <c r="G29" i="1"/>
  <c r="G35" i="1" s="1"/>
  <c r="G48" i="1" l="1"/>
  <c r="G52" i="1" s="1"/>
  <c r="C110" i="1" l="1"/>
  <c r="C109" i="1" l="1"/>
  <c r="G91" i="1" l="1"/>
  <c r="C113" i="1"/>
  <c r="C112" i="1" l="1"/>
  <c r="C111" i="1"/>
  <c r="G88" i="1" l="1"/>
  <c r="G89" i="1" l="1"/>
  <c r="G90" i="1" l="1"/>
  <c r="G92" i="1" s="1"/>
  <c r="C114" i="1"/>
  <c r="C120" i="1" l="1"/>
  <c r="C115" i="1"/>
  <c r="D120" i="1"/>
  <c r="E120" i="1"/>
  <c r="D114" i="1" l="1"/>
  <c r="D110" i="1"/>
  <c r="D112" i="1"/>
  <c r="D109" i="1"/>
  <c r="D111" i="1"/>
  <c r="D113" i="1"/>
  <c r="D115" i="1" l="1"/>
</calcChain>
</file>

<file path=xl/sharedStrings.xml><?xml version="1.0" encoding="utf-8"?>
<sst xmlns="http://schemas.openxmlformats.org/spreadsheetml/2006/main" count="234" uniqueCount="142">
  <si>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</si>
  <si>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</si>
  <si>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</si>
  <si>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</si>
  <si>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</si>
  <si>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</si>
  <si>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</si>
  <si>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</si>
  <si>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</si>
  <si>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</si>
  <si>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</si>
  <si>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</si>
  <si>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</si>
  <si>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</si>
  <si>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</si>
  <si>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</si>
  <si>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</si>
  <si>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</si>
  <si>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</si>
  <si>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</si>
  <si>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</si>
  <si>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</si>
  <si>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</si>
  <si>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</si>
  <si>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</si>
  <si>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</si>
  <si>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</si>
  <si>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</si>
  <si>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</si>
  <si>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</si>
  <si>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</si>
  <si>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</si>
  <si>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</si>
  <si>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</si>
  <si>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</si>
  <si>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</si>
  <si>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</si>
  <si>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</si>
  <si>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</si>
  <si>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</si>
  <si>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</si>
  <si>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</si>
  <si>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</si>
  <si>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</si>
  <si>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</si>
  <si>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</si>
  <si>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</si>
  <si>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</si>
  <si>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Doñihue</t>
  </si>
  <si>
    <t>kg</t>
  </si>
  <si>
    <t>Enero</t>
  </si>
  <si>
    <t xml:space="preserve">INGRESO ESPERADO, con IVA ($) </t>
  </si>
  <si>
    <t>Servicios</t>
  </si>
  <si>
    <t>COSTOS DIRECTOS DE PRODUCCION POR HECTAREA (INCLUYE IVA)</t>
  </si>
  <si>
    <t>JORNADAS ANIMAL</t>
  </si>
  <si>
    <t>FERTILIZANTES</t>
  </si>
  <si>
    <t>Nitrato de calcio</t>
  </si>
  <si>
    <t>Nitrato de potasio</t>
  </si>
  <si>
    <t>Septiembre</t>
  </si>
  <si>
    <t>INSECTICIDAS</t>
  </si>
  <si>
    <t>Septiembre - Octubre</t>
  </si>
  <si>
    <t>Otros gastos de venta</t>
  </si>
  <si>
    <t>Medio</t>
  </si>
  <si>
    <t>Lib. B. O'Higgins</t>
  </si>
  <si>
    <t>Mercado mayorista</t>
  </si>
  <si>
    <t>Aradura</t>
  </si>
  <si>
    <t>Octubre</t>
  </si>
  <si>
    <t>Noviembre</t>
  </si>
  <si>
    <t>c/u</t>
  </si>
  <si>
    <t>Octubre - Noviembre</t>
  </si>
  <si>
    <t>Previcur Energy 840 SL</t>
  </si>
  <si>
    <t>Amistar Top</t>
  </si>
  <si>
    <t>Aliette 80 WP</t>
  </si>
  <si>
    <t>global</t>
  </si>
  <si>
    <t>PRECIO ESPERADO ($/uni)</t>
  </si>
  <si>
    <t>Todas</t>
  </si>
  <si>
    <t>Limpia manual y sellado</t>
  </si>
  <si>
    <t>Diciembre</t>
  </si>
  <si>
    <t>Surqueadura</t>
  </si>
  <si>
    <t>JA</t>
  </si>
  <si>
    <t>JM</t>
  </si>
  <si>
    <t>Rastraje (2)</t>
  </si>
  <si>
    <t>u</t>
  </si>
  <si>
    <t>Octubre-Noviembre</t>
  </si>
  <si>
    <t>L</t>
  </si>
  <si>
    <t>Arauco</t>
  </si>
  <si>
    <t>Octubre - Diciembre</t>
  </si>
  <si>
    <t>Heladas, lluvia excesiva o extemporánea, sequía</t>
  </si>
  <si>
    <t xml:space="preserve">RENDIMIENTO (Cajas/há) </t>
  </si>
  <si>
    <t xml:space="preserve">Transplante </t>
  </si>
  <si>
    <t>Julio</t>
  </si>
  <si>
    <t>Colocación de polietileno</t>
  </si>
  <si>
    <t>Julio - Agosto</t>
  </si>
  <si>
    <t xml:space="preserve">Riego post trasplante </t>
  </si>
  <si>
    <t>Aplicación de fungicida</t>
  </si>
  <si>
    <t>Riego</t>
  </si>
  <si>
    <t>Aplicación de bioestimulante (2)</t>
  </si>
  <si>
    <t>Fertilizar en surco</t>
  </si>
  <si>
    <t>Riegos (4)</t>
  </si>
  <si>
    <t>Aplicación de insecticida</t>
  </si>
  <si>
    <t xml:space="preserve">Riego </t>
  </si>
  <si>
    <t>Aplicación de bioestimulante</t>
  </si>
  <si>
    <t>Cosecha corte, acarreo y carga</t>
  </si>
  <si>
    <t xml:space="preserve">Octubre - Diciembre </t>
  </si>
  <si>
    <t>Pasar cultivadora y mover surco</t>
  </si>
  <si>
    <t>Mayo - Junio</t>
  </si>
  <si>
    <t>Aplicación de fertilizante</t>
  </si>
  <si>
    <t>Melgadura, preparación de mesas</t>
  </si>
  <si>
    <t>Acequiadura</t>
  </si>
  <si>
    <t>Colocar plástico mulch y fertilizar</t>
  </si>
  <si>
    <t>Aporca</t>
  </si>
  <si>
    <t>SEMILLAS O PLANTIN</t>
  </si>
  <si>
    <t>Plantin ZAPALLO ITALIANO</t>
  </si>
  <si>
    <t>Mezcla Hortalicera 17-20-20</t>
  </si>
  <si>
    <t>Urea Granulada</t>
  </si>
  <si>
    <t>Fosfimax 40-20</t>
  </si>
  <si>
    <t>Basfoliar Algae SL</t>
  </si>
  <si>
    <t>FUNGICIDAS</t>
  </si>
  <si>
    <t>Junio-Septiembre</t>
  </si>
  <si>
    <t>Agosto-Septiembre</t>
  </si>
  <si>
    <t>Nemacur</t>
  </si>
  <si>
    <t>Pirimor</t>
  </si>
  <si>
    <t xml:space="preserve">Punto 70 WP </t>
  </si>
  <si>
    <t xml:space="preserve">Karate Zeon </t>
  </si>
  <si>
    <t>Nutrifarm Size Up</t>
  </si>
  <si>
    <t>Flower Power</t>
  </si>
  <si>
    <t>Polietileno para mulch de 0,03 mm</t>
  </si>
  <si>
    <t>Polietileno para túnel de 0,05 mm x 1,5 m</t>
  </si>
  <si>
    <t>Cajas plataneras</t>
  </si>
  <si>
    <t>Flete</t>
  </si>
  <si>
    <t>ZAPALLO ITALIANO PRIMOR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</si>
  <si>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</si>
  <si>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</si>
  <si>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</si>
  <si>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</si>
  <si>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</si>
  <si>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El precio ponderado esperado de venta $7741, considera al producto colocado en el mercado mayorista (ODEPA 2022, precios octubre a diciembre).</t>
  </si>
  <si>
    <t>7. Producción a un 85% considernado perdidas de un 15%.</t>
  </si>
  <si>
    <t>8. Densidad de plantación 8333 plntas/ha (1,5 m X 0,8 m).</t>
  </si>
  <si>
    <t>9. Cajas con 60 unidades promedio</t>
  </si>
  <si>
    <t>ESCENARIOS COSTO UNITARIO  ($/CAJAS)</t>
  </si>
  <si>
    <t>Costo unitario ($/CAJAS)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</si>
</sst>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  <numFmt numFmtId="169" formatCode="#,##0_ ;\-#,##0\ 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7" fillId="0" borderId="55" xfId="0" applyFont="1" applyFill="1" applyBorder="1"/>
    <xf numFmtId="0" fontId="27" fillId="0" borderId="55" xfId="0" applyFont="1" applyFill="1" applyBorder="1" applyAlignment="1">
      <alignment horizontal="center"/>
    </xf>
    <xf numFmtId="3" fontId="27" fillId="0" borderId="55" xfId="0" applyNumberFormat="1" applyFont="1" applyFill="1" applyBorder="1" applyAlignment="1">
      <alignment horizontal="right"/>
    </xf>
    <xf numFmtId="0" fontId="28" fillId="0" borderId="16" xfId="0" applyFont="1" applyBorder="1"/>
    <xf numFmtId="0" fontId="28" fillId="0" borderId="42" xfId="0" applyFont="1" applyBorder="1"/>
    <xf numFmtId="0" fontId="27" fillId="0" borderId="55" xfId="0" applyFont="1" applyFill="1" applyBorder="1" applyAlignment="1">
      <alignment horizontal="right"/>
    </xf>
    <xf numFmtId="3" fontId="27" fillId="0" borderId="55" xfId="0" applyNumberFormat="1" applyFont="1" applyBorder="1" applyAlignment="1">
      <alignment horizontal="right" vertical="center"/>
    </xf>
    <xf numFmtId="17" fontId="27" fillId="0" borderId="55" xfId="0" applyNumberFormat="1" applyFont="1" applyBorder="1" applyAlignment="1">
      <alignment horizontal="right" vertical="center"/>
    </xf>
    <xf numFmtId="169" fontId="27" fillId="0" borderId="55" xfId="0" applyNumberFormat="1" applyFont="1" applyFill="1" applyBorder="1" applyAlignment="1">
      <alignment horizontal="right" vertical="center"/>
    </xf>
    <xf numFmtId="0" fontId="27" fillId="0" borderId="55" xfId="0" applyFont="1" applyBorder="1" applyAlignment="1">
      <alignment horizontal="right" vertical="center" wrapText="1"/>
    </xf>
    <xf numFmtId="49" fontId="12" fillId="2" borderId="16" xfId="0" applyNumberFormat="1" applyFont="1" applyFill="1" applyBorder="1" applyAlignment="1">
      <alignment vertical="center"/>
    </xf>
    <xf numFmtId="0" fontId="14" fillId="2" borderId="16" xfId="0" applyFont="1" applyFill="1" applyBorder="1"/>
    <xf numFmtId="164" fontId="9" fillId="2" borderId="42" xfId="0" applyNumberFormat="1" applyFont="1" applyFill="1" applyBorder="1" applyAlignment="1">
      <alignment vertical="center"/>
    </xf>
    <xf numFmtId="0" fontId="27" fillId="0" borderId="55" xfId="0" applyFont="1" applyBorder="1" applyAlignment="1">
      <alignment horizontal="right" vertical="center"/>
    </xf>
    <xf numFmtId="0" fontId="5" fillId="0" borderId="11" xfId="0" applyFont="1" applyFill="1" applyBorder="1" applyAlignment="1">
      <alignment vertical="center" wrapText="1"/>
    </xf>
    <xf numFmtId="49" fontId="8" fillId="3" borderId="51" xfId="0" applyNumberFormat="1" applyFont="1" applyFill="1" applyBorder="1" applyAlignment="1">
      <alignment vertical="center"/>
    </xf>
    <xf numFmtId="3" fontId="8" fillId="3" borderId="51" xfId="0" applyNumberFormat="1" applyFont="1" applyFill="1" applyBorder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4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4" xfId="0" applyNumberFormat="1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vertical="center"/>
    </xf>
    <xf numFmtId="49" fontId="5" fillId="2" borderId="5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28" fillId="0" borderId="43" xfId="0" applyFont="1" applyFill="1" applyBorder="1" applyAlignment="1">
      <alignment vertical="center"/>
    </xf>
    <xf numFmtId="0" fontId="28" fillId="0" borderId="44" xfId="0" applyFont="1" applyBorder="1"/>
    <xf numFmtId="0" fontId="28" fillId="0" borderId="45" xfId="0" applyFont="1" applyBorder="1"/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291894</xdr:colOff>
      <xdr:row>1</xdr:row>
      <xdr:rowOff>0</xdr:rowOff>
    </xdr:from>
    <xdr:to>
      <xdr:col>7</xdr:col>
      <xdr:colOff>7681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4" y="192036"/>
          <a:ext cx="5791815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1"/>
  <sheetViews>
    <sheetView showGridLines="0" tabSelected="1" zoomScale="124" zoomScaleNormal="124" workbookViewId="0">
      <selection activeCell="E125" sqref="E12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5" customFormat="1" ht="27.75" customHeight="1">
      <c r="A9" s="71"/>
      <c r="B9" s="72" t="s">
        <v>0</v>
      </c>
      <c r="C9" s="112" t="s">
        <v>130</v>
      </c>
      <c r="D9" s="73"/>
      <c r="E9" s="128" t="s">
        <v>88</v>
      </c>
      <c r="F9" s="129"/>
      <c r="G9" s="112">
        <v>2800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</row>
    <row r="10" spans="1:255" s="75" customFormat="1" ht="25.5" customHeight="1">
      <c r="A10" s="71"/>
      <c r="B10" s="76" t="s">
        <v>1</v>
      </c>
      <c r="C10" s="113" t="s">
        <v>85</v>
      </c>
      <c r="D10" s="73"/>
      <c r="E10" s="126" t="s">
        <v>2</v>
      </c>
      <c r="F10" s="127"/>
      <c r="G10" s="113" t="s">
        <v>86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</row>
    <row r="11" spans="1:255" s="75" customFormat="1" ht="18" customHeight="1">
      <c r="A11" s="71"/>
      <c r="B11" s="76" t="s">
        <v>44</v>
      </c>
      <c r="C11" s="114" t="s">
        <v>62</v>
      </c>
      <c r="D11" s="73"/>
      <c r="E11" s="126" t="s">
        <v>74</v>
      </c>
      <c r="F11" s="127"/>
      <c r="G11" s="114">
        <v>7741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</row>
    <row r="12" spans="1:255" s="75" customFormat="1" ht="11.25" customHeight="1">
      <c r="A12" s="71"/>
      <c r="B12" s="76" t="s">
        <v>45</v>
      </c>
      <c r="C12" s="112" t="s">
        <v>63</v>
      </c>
      <c r="D12" s="73"/>
      <c r="E12" s="104" t="s">
        <v>51</v>
      </c>
      <c r="F12" s="105"/>
      <c r="G12" s="112">
        <f>G9*G11</f>
        <v>21674800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</row>
    <row r="13" spans="1:255" s="75" customFormat="1" ht="15" customHeight="1">
      <c r="A13" s="71"/>
      <c r="B13" s="76" t="s">
        <v>46</v>
      </c>
      <c r="C13" s="115" t="s">
        <v>48</v>
      </c>
      <c r="D13" s="73"/>
      <c r="E13" s="126" t="s">
        <v>3</v>
      </c>
      <c r="F13" s="127"/>
      <c r="G13" s="115" t="s">
        <v>64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</row>
    <row r="14" spans="1:255" s="75" customFormat="1" ht="15">
      <c r="A14" s="71"/>
      <c r="B14" s="76" t="s">
        <v>4</v>
      </c>
      <c r="C14" s="113" t="s">
        <v>75</v>
      </c>
      <c r="D14" s="73"/>
      <c r="E14" s="126" t="s">
        <v>5</v>
      </c>
      <c r="F14" s="127"/>
      <c r="G14" s="113" t="s">
        <v>86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</row>
    <row r="15" spans="1:255" s="75" customFormat="1" ht="40.5" customHeight="1">
      <c r="A15" s="71"/>
      <c r="B15" s="76" t="s">
        <v>6</v>
      </c>
      <c r="C15" s="119" t="s">
        <v>50</v>
      </c>
      <c r="D15" s="73"/>
      <c r="E15" s="130" t="s">
        <v>7</v>
      </c>
      <c r="F15" s="131"/>
      <c r="G15" s="115" t="s">
        <v>87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</row>
    <row r="16" spans="1:255" ht="12" customHeight="1">
      <c r="A16" s="2"/>
      <c r="B16" s="77"/>
      <c r="C16" s="6"/>
      <c r="D16" s="7"/>
      <c r="E16" s="8"/>
      <c r="F16" s="8"/>
      <c r="G16" s="78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2" t="s">
        <v>53</v>
      </c>
      <c r="C17" s="133"/>
      <c r="D17" s="133"/>
      <c r="E17" s="133"/>
      <c r="F17" s="133"/>
      <c r="G17" s="13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79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0" t="s">
        <v>8</v>
      </c>
      <c r="C19" s="81"/>
      <c r="D19" s="82"/>
      <c r="E19" s="82"/>
      <c r="F19" s="83"/>
      <c r="G19" s="84"/>
    </row>
    <row r="20" spans="1:255" ht="24" customHeight="1">
      <c r="A20" s="5"/>
      <c r="B20" s="85" t="s">
        <v>9</v>
      </c>
      <c r="C20" s="86" t="s">
        <v>10</v>
      </c>
      <c r="D20" s="86" t="s">
        <v>11</v>
      </c>
      <c r="E20" s="85" t="s">
        <v>12</v>
      </c>
      <c r="F20" s="86" t="s">
        <v>13</v>
      </c>
      <c r="G20" s="85" t="s">
        <v>14</v>
      </c>
    </row>
    <row r="21" spans="1:255" s="100" customFormat="1" ht="12" customHeight="1">
      <c r="A21" s="94"/>
      <c r="B21" s="95" t="s">
        <v>89</v>
      </c>
      <c r="C21" s="96" t="s">
        <v>15</v>
      </c>
      <c r="D21" s="96">
        <v>10</v>
      </c>
      <c r="E21" s="96" t="s">
        <v>90</v>
      </c>
      <c r="F21" s="97">
        <v>25000</v>
      </c>
      <c r="G21" s="98">
        <f t="shared" ref="G21:G28" si="0">D21*F21</f>
        <v>250000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</row>
    <row r="22" spans="1:255" s="100" customFormat="1" ht="12" customHeight="1">
      <c r="A22" s="94"/>
      <c r="B22" s="95" t="s">
        <v>91</v>
      </c>
      <c r="C22" s="96" t="s">
        <v>15</v>
      </c>
      <c r="D22" s="96">
        <v>4</v>
      </c>
      <c r="E22" s="96" t="s">
        <v>92</v>
      </c>
      <c r="F22" s="97">
        <v>25000</v>
      </c>
      <c r="G22" s="98">
        <f t="shared" si="0"/>
        <v>100000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</row>
    <row r="23" spans="1:255" s="100" customFormat="1" ht="12" customHeight="1">
      <c r="A23" s="94"/>
      <c r="B23" s="95" t="s">
        <v>93</v>
      </c>
      <c r="C23" s="96" t="s">
        <v>15</v>
      </c>
      <c r="D23" s="96">
        <v>1</v>
      </c>
      <c r="E23" s="96" t="s">
        <v>58</v>
      </c>
      <c r="F23" s="97">
        <v>25000</v>
      </c>
      <c r="G23" s="98">
        <f t="shared" si="0"/>
        <v>25000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</row>
    <row r="24" spans="1:255" s="100" customFormat="1" ht="12" customHeight="1">
      <c r="A24" s="94"/>
      <c r="B24" s="95" t="s">
        <v>94</v>
      </c>
      <c r="C24" s="96" t="s">
        <v>15</v>
      </c>
      <c r="D24" s="96">
        <v>3</v>
      </c>
      <c r="E24" s="96" t="s">
        <v>60</v>
      </c>
      <c r="F24" s="97">
        <v>25000</v>
      </c>
      <c r="G24" s="98">
        <f t="shared" si="0"/>
        <v>75000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</row>
    <row r="25" spans="1:255" s="100" customFormat="1" ht="12" customHeight="1">
      <c r="A25" s="94"/>
      <c r="B25" s="95" t="s">
        <v>76</v>
      </c>
      <c r="C25" s="96" t="s">
        <v>15</v>
      </c>
      <c r="D25" s="96">
        <v>3</v>
      </c>
      <c r="E25" s="96" t="s">
        <v>60</v>
      </c>
      <c r="F25" s="97">
        <v>25000</v>
      </c>
      <c r="G25" s="98">
        <f t="shared" si="0"/>
        <v>75000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</row>
    <row r="26" spans="1:255" s="100" customFormat="1" ht="12" customHeight="1">
      <c r="A26" s="94"/>
      <c r="B26" s="95" t="s">
        <v>95</v>
      </c>
      <c r="C26" s="96" t="s">
        <v>15</v>
      </c>
      <c r="D26" s="96">
        <v>2</v>
      </c>
      <c r="E26" s="96" t="s">
        <v>66</v>
      </c>
      <c r="F26" s="97">
        <v>25000</v>
      </c>
      <c r="G26" s="98">
        <f t="shared" si="0"/>
        <v>50000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</row>
    <row r="27" spans="1:255" s="100" customFormat="1" ht="12" customHeight="1">
      <c r="A27" s="94"/>
      <c r="B27" s="95" t="s">
        <v>96</v>
      </c>
      <c r="C27" s="96" t="s">
        <v>15</v>
      </c>
      <c r="D27" s="96">
        <v>2</v>
      </c>
      <c r="E27" s="96" t="s">
        <v>66</v>
      </c>
      <c r="F27" s="97">
        <v>25000</v>
      </c>
      <c r="G27" s="98">
        <f t="shared" si="0"/>
        <v>50000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</row>
    <row r="28" spans="1:255" s="100" customFormat="1" ht="12" customHeight="1">
      <c r="A28" s="94"/>
      <c r="B28" s="95" t="s">
        <v>97</v>
      </c>
      <c r="C28" s="96" t="s">
        <v>15</v>
      </c>
      <c r="D28" s="96">
        <v>1</v>
      </c>
      <c r="E28" s="96" t="s">
        <v>66</v>
      </c>
      <c r="F28" s="97">
        <v>25000</v>
      </c>
      <c r="G28" s="98">
        <f t="shared" si="0"/>
        <v>25000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</row>
    <row r="29" spans="1:255" s="100" customFormat="1" ht="12" customHeight="1">
      <c r="A29" s="94"/>
      <c r="B29" s="95" t="s">
        <v>98</v>
      </c>
      <c r="C29" s="96" t="s">
        <v>15</v>
      </c>
      <c r="D29" s="96">
        <v>2</v>
      </c>
      <c r="E29" s="96" t="s">
        <v>67</v>
      </c>
      <c r="F29" s="97">
        <v>25000</v>
      </c>
      <c r="G29" s="98">
        <f t="shared" ref="G29:G34" si="1">D29*F29</f>
        <v>50000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</row>
    <row r="30" spans="1:255" s="100" customFormat="1" ht="12" customHeight="1">
      <c r="A30" s="94"/>
      <c r="B30" s="95" t="s">
        <v>99</v>
      </c>
      <c r="C30" s="96" t="s">
        <v>15</v>
      </c>
      <c r="D30" s="96">
        <v>2</v>
      </c>
      <c r="E30" s="96" t="s">
        <v>67</v>
      </c>
      <c r="F30" s="97">
        <v>25000</v>
      </c>
      <c r="G30" s="98">
        <f t="shared" si="1"/>
        <v>50000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</row>
    <row r="31" spans="1:255" s="100" customFormat="1" ht="12" customHeight="1">
      <c r="A31" s="94"/>
      <c r="B31" s="95" t="s">
        <v>97</v>
      </c>
      <c r="C31" s="96" t="s">
        <v>15</v>
      </c>
      <c r="D31" s="96">
        <v>1</v>
      </c>
      <c r="E31" s="96" t="s">
        <v>67</v>
      </c>
      <c r="F31" s="97">
        <v>25000</v>
      </c>
      <c r="G31" s="98">
        <f t="shared" si="1"/>
        <v>25000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</row>
    <row r="32" spans="1:255" s="100" customFormat="1" ht="12" customHeight="1">
      <c r="A32" s="94"/>
      <c r="B32" s="95" t="s">
        <v>100</v>
      </c>
      <c r="C32" s="96" t="s">
        <v>15</v>
      </c>
      <c r="D32" s="96">
        <v>2</v>
      </c>
      <c r="E32" s="96" t="s">
        <v>77</v>
      </c>
      <c r="F32" s="97">
        <v>25000</v>
      </c>
      <c r="G32" s="98">
        <f t="shared" si="1"/>
        <v>50000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</row>
    <row r="33" spans="1:255" s="100" customFormat="1" ht="12" customHeight="1">
      <c r="A33" s="94"/>
      <c r="B33" s="95" t="s">
        <v>101</v>
      </c>
      <c r="C33" s="96" t="s">
        <v>15</v>
      </c>
      <c r="D33" s="96">
        <v>2</v>
      </c>
      <c r="E33" s="96" t="s">
        <v>77</v>
      </c>
      <c r="F33" s="97">
        <v>25000</v>
      </c>
      <c r="G33" s="98">
        <f t="shared" si="1"/>
        <v>50000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</row>
    <row r="34" spans="1:255" s="100" customFormat="1" ht="12" customHeight="1">
      <c r="A34" s="94"/>
      <c r="B34" s="95" t="s">
        <v>102</v>
      </c>
      <c r="C34" s="96" t="s">
        <v>15</v>
      </c>
      <c r="D34" s="96">
        <v>30</v>
      </c>
      <c r="E34" s="96" t="s">
        <v>103</v>
      </c>
      <c r="F34" s="97">
        <v>25000</v>
      </c>
      <c r="G34" s="98">
        <f t="shared" si="1"/>
        <v>750000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</row>
    <row r="35" spans="1:255" ht="11.25" customHeight="1">
      <c r="B35" s="16" t="s">
        <v>16</v>
      </c>
      <c r="C35" s="17"/>
      <c r="D35" s="17"/>
      <c r="E35" s="17"/>
      <c r="F35" s="18"/>
      <c r="G35" s="19">
        <f>SUM(G21:G34)</f>
        <v>1625000</v>
      </c>
    </row>
    <row r="36" spans="1:255" ht="15.75" customHeight="1">
      <c r="A36" s="5"/>
      <c r="B36" s="103"/>
      <c r="C36" s="14"/>
      <c r="D36" s="14"/>
      <c r="E36" s="14"/>
      <c r="F36" s="15"/>
      <c r="G36" s="15"/>
      <c r="K36" s="66"/>
    </row>
    <row r="37" spans="1:255" ht="12" customHeight="1">
      <c r="A37" s="5"/>
      <c r="B37" s="80" t="s">
        <v>54</v>
      </c>
      <c r="C37" s="81"/>
      <c r="D37" s="82"/>
      <c r="E37" s="82"/>
      <c r="F37" s="83"/>
      <c r="G37" s="84"/>
    </row>
    <row r="38" spans="1:255" ht="24" customHeight="1">
      <c r="A38" s="5"/>
      <c r="B38" s="85" t="s">
        <v>9</v>
      </c>
      <c r="C38" s="86" t="s">
        <v>10</v>
      </c>
      <c r="D38" s="86" t="s">
        <v>11</v>
      </c>
      <c r="E38" s="85" t="s">
        <v>12</v>
      </c>
      <c r="F38" s="86" t="s">
        <v>13</v>
      </c>
      <c r="G38" s="85" t="s">
        <v>14</v>
      </c>
    </row>
    <row r="39" spans="1:255" s="100" customFormat="1" ht="12" customHeight="1">
      <c r="A39" s="94"/>
      <c r="B39" s="95" t="s">
        <v>78</v>
      </c>
      <c r="C39" s="96" t="s">
        <v>79</v>
      </c>
      <c r="D39" s="96">
        <v>1</v>
      </c>
      <c r="E39" s="96" t="s">
        <v>66</v>
      </c>
      <c r="F39" s="97">
        <v>30000</v>
      </c>
      <c r="G39" s="98">
        <f t="shared" ref="G39:G40" si="2">D39*F39</f>
        <v>30000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</row>
    <row r="40" spans="1:255" s="100" customFormat="1" ht="12" customHeight="1">
      <c r="A40" s="94"/>
      <c r="B40" s="95" t="s">
        <v>104</v>
      </c>
      <c r="C40" s="96" t="s">
        <v>79</v>
      </c>
      <c r="D40" s="96">
        <v>2</v>
      </c>
      <c r="E40" s="96" t="s">
        <v>67</v>
      </c>
      <c r="F40" s="97">
        <v>30000</v>
      </c>
      <c r="G40" s="98">
        <f t="shared" si="2"/>
        <v>60000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  <c r="IA40" s="99"/>
      <c r="IB40" s="99"/>
      <c r="IC40" s="99"/>
      <c r="ID40" s="99"/>
      <c r="IE40" s="99"/>
      <c r="IF40" s="99"/>
      <c r="IG40" s="99"/>
      <c r="IH40" s="99"/>
      <c r="II40" s="99"/>
      <c r="IJ40" s="99"/>
      <c r="IK40" s="99"/>
      <c r="IL40" s="99"/>
      <c r="IM40" s="99"/>
      <c r="IN40" s="99"/>
      <c r="IO40" s="99"/>
      <c r="IP40" s="99"/>
      <c r="IQ40" s="99"/>
      <c r="IR40" s="99"/>
      <c r="IS40" s="99"/>
      <c r="IT40" s="99"/>
      <c r="IU40" s="99"/>
    </row>
    <row r="41" spans="1:255" ht="11.25" customHeight="1">
      <c r="B41" s="16" t="s">
        <v>17</v>
      </c>
      <c r="C41" s="17"/>
      <c r="D41" s="17"/>
      <c r="E41" s="17"/>
      <c r="F41" s="18"/>
      <c r="G41" s="19">
        <f>SUM(G39:G40)</f>
        <v>90000</v>
      </c>
    </row>
    <row r="42" spans="1:255" ht="15.75" customHeight="1">
      <c r="A42" s="5"/>
      <c r="B42" s="13"/>
      <c r="C42" s="14"/>
      <c r="D42" s="14"/>
      <c r="E42" s="14"/>
      <c r="F42" s="15"/>
      <c r="G42" s="15"/>
      <c r="K42" s="66"/>
    </row>
    <row r="43" spans="1:255" ht="12" customHeight="1">
      <c r="A43" s="5"/>
      <c r="B43" s="80" t="s">
        <v>18</v>
      </c>
      <c r="C43" s="81"/>
      <c r="D43" s="82"/>
      <c r="E43" s="82"/>
      <c r="F43" s="83"/>
      <c r="G43" s="84"/>
    </row>
    <row r="44" spans="1:255" ht="24" customHeight="1">
      <c r="A44" s="5"/>
      <c r="B44" s="85" t="s">
        <v>9</v>
      </c>
      <c r="C44" s="86" t="s">
        <v>10</v>
      </c>
      <c r="D44" s="86" t="s">
        <v>11</v>
      </c>
      <c r="E44" s="85" t="s">
        <v>12</v>
      </c>
      <c r="F44" s="86" t="s">
        <v>13</v>
      </c>
      <c r="G44" s="85" t="s">
        <v>14</v>
      </c>
    </row>
    <row r="45" spans="1:255" s="100" customFormat="1" ht="12" customHeight="1">
      <c r="A45" s="94"/>
      <c r="B45" s="95" t="s">
        <v>65</v>
      </c>
      <c r="C45" s="96" t="s">
        <v>80</v>
      </c>
      <c r="D45" s="96">
        <v>0.4</v>
      </c>
      <c r="E45" s="96" t="s">
        <v>105</v>
      </c>
      <c r="F45" s="97">
        <v>157500</v>
      </c>
      <c r="G45" s="98">
        <f>+D45*F45</f>
        <v>63000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</row>
    <row r="46" spans="1:255" s="100" customFormat="1" ht="12" customHeight="1">
      <c r="A46" s="94"/>
      <c r="B46" s="95" t="s">
        <v>81</v>
      </c>
      <c r="C46" s="96" t="s">
        <v>80</v>
      </c>
      <c r="D46" s="96">
        <v>2</v>
      </c>
      <c r="E46" s="96" t="s">
        <v>105</v>
      </c>
      <c r="F46" s="97">
        <v>31500</v>
      </c>
      <c r="G46" s="98">
        <f t="shared" ref="G46:G47" si="3">+D46*F46</f>
        <v>63000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</row>
    <row r="47" spans="1:255" s="100" customFormat="1" ht="12" customHeight="1">
      <c r="A47" s="94"/>
      <c r="B47" s="95" t="s">
        <v>106</v>
      </c>
      <c r="C47" s="96" t="s">
        <v>80</v>
      </c>
      <c r="D47" s="96">
        <v>1</v>
      </c>
      <c r="E47" s="96" t="s">
        <v>105</v>
      </c>
      <c r="F47" s="97">
        <v>26250</v>
      </c>
      <c r="G47" s="98">
        <f t="shared" si="3"/>
        <v>26250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</row>
    <row r="48" spans="1:255" s="100" customFormat="1" ht="12" customHeight="1">
      <c r="A48" s="94"/>
      <c r="B48" s="95" t="s">
        <v>107</v>
      </c>
      <c r="C48" s="96" t="s">
        <v>80</v>
      </c>
      <c r="D48" s="96">
        <v>1</v>
      </c>
      <c r="E48" s="96" t="s">
        <v>105</v>
      </c>
      <c r="F48" s="97">
        <v>105000</v>
      </c>
      <c r="G48" s="98">
        <f>+D48*F48</f>
        <v>105000</v>
      </c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</row>
    <row r="49" spans="1:255" s="100" customFormat="1" ht="12" customHeight="1">
      <c r="A49" s="94"/>
      <c r="B49" s="95" t="s">
        <v>108</v>
      </c>
      <c r="C49" s="96" t="s">
        <v>80</v>
      </c>
      <c r="D49" s="96">
        <v>1</v>
      </c>
      <c r="E49" s="96" t="s">
        <v>105</v>
      </c>
      <c r="F49" s="97">
        <v>31500</v>
      </c>
      <c r="G49" s="98">
        <f t="shared" ref="G49:G51" si="4">+D49*F49</f>
        <v>31500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</row>
    <row r="50" spans="1:255" s="100" customFormat="1" ht="12" customHeight="1">
      <c r="A50" s="94"/>
      <c r="B50" s="95" t="s">
        <v>109</v>
      </c>
      <c r="C50" s="96" t="s">
        <v>80</v>
      </c>
      <c r="D50" s="96">
        <v>0.4</v>
      </c>
      <c r="E50" s="96" t="s">
        <v>90</v>
      </c>
      <c r="F50" s="97">
        <v>157500</v>
      </c>
      <c r="G50" s="98">
        <f t="shared" si="4"/>
        <v>63000</v>
      </c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  <c r="IU50" s="99"/>
    </row>
    <row r="51" spans="1:255" s="100" customFormat="1" ht="12" customHeight="1">
      <c r="A51" s="94"/>
      <c r="B51" s="95" t="s">
        <v>110</v>
      </c>
      <c r="C51" s="96" t="s">
        <v>80</v>
      </c>
      <c r="D51" s="96">
        <v>1</v>
      </c>
      <c r="E51" s="96" t="s">
        <v>58</v>
      </c>
      <c r="F51" s="97">
        <v>31500</v>
      </c>
      <c r="G51" s="98">
        <f t="shared" si="4"/>
        <v>31500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</row>
    <row r="52" spans="1:255" ht="12" customHeight="1">
      <c r="A52" s="32"/>
      <c r="B52" s="121" t="s">
        <v>19</v>
      </c>
      <c r="C52" s="67"/>
      <c r="D52" s="67"/>
      <c r="E52" s="67"/>
      <c r="F52" s="68"/>
      <c r="G52" s="122">
        <f>SUM(G45:G51)</f>
        <v>383250</v>
      </c>
    </row>
    <row r="53" spans="1:255" ht="12" customHeight="1">
      <c r="A53" s="32"/>
      <c r="B53" s="103"/>
      <c r="C53" s="14"/>
      <c r="D53" s="14"/>
      <c r="E53" s="14"/>
      <c r="F53" s="15"/>
      <c r="G53" s="15"/>
    </row>
    <row r="54" spans="1:255" ht="12" customHeight="1">
      <c r="A54" s="5"/>
      <c r="B54" s="80" t="s">
        <v>20</v>
      </c>
      <c r="C54" s="81"/>
      <c r="D54" s="82"/>
      <c r="E54" s="82"/>
      <c r="F54" s="83"/>
      <c r="G54" s="84"/>
    </row>
    <row r="55" spans="1:255" ht="24" customHeight="1">
      <c r="A55" s="5"/>
      <c r="B55" s="85" t="s">
        <v>21</v>
      </c>
      <c r="C55" s="86" t="s">
        <v>22</v>
      </c>
      <c r="D55" s="86" t="s">
        <v>23</v>
      </c>
      <c r="E55" s="85" t="s">
        <v>12</v>
      </c>
      <c r="F55" s="86" t="s">
        <v>13</v>
      </c>
      <c r="G55" s="85" t="s">
        <v>14</v>
      </c>
    </row>
    <row r="56" spans="1:255" s="100" customFormat="1" ht="12" customHeight="1">
      <c r="A56" s="94"/>
      <c r="B56" s="123" t="s">
        <v>111</v>
      </c>
      <c r="C56" s="96"/>
      <c r="D56" s="96"/>
      <c r="E56" s="96"/>
      <c r="F56" s="97"/>
      <c r="G56" s="98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</row>
    <row r="57" spans="1:255" s="100" customFormat="1" ht="12" customHeight="1">
      <c r="A57" s="94"/>
      <c r="B57" s="120" t="s">
        <v>112</v>
      </c>
      <c r="C57" s="96" t="s">
        <v>82</v>
      </c>
      <c r="D57" s="96">
        <v>8333</v>
      </c>
      <c r="E57" s="96" t="s">
        <v>90</v>
      </c>
      <c r="F57" s="97">
        <v>200</v>
      </c>
      <c r="G57" s="98">
        <f t="shared" ref="G57:G76" si="5">+D57*F57</f>
        <v>1666600</v>
      </c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</row>
    <row r="58" spans="1:255" s="100" customFormat="1" ht="12" customHeight="1">
      <c r="A58" s="94"/>
      <c r="B58" s="123" t="s">
        <v>55</v>
      </c>
      <c r="C58" s="96"/>
      <c r="D58" s="96"/>
      <c r="E58" s="96"/>
      <c r="F58" s="97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</row>
    <row r="59" spans="1:255" s="100" customFormat="1" ht="12" customHeight="1">
      <c r="A59" s="94"/>
      <c r="B59" s="120" t="s">
        <v>113</v>
      </c>
      <c r="C59" s="96" t="s">
        <v>49</v>
      </c>
      <c r="D59" s="96">
        <v>500</v>
      </c>
      <c r="E59" s="96" t="s">
        <v>90</v>
      </c>
      <c r="F59" s="97">
        <v>1118</v>
      </c>
      <c r="G59" s="98">
        <f t="shared" si="5"/>
        <v>559000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</row>
    <row r="60" spans="1:255" s="100" customFormat="1" ht="12" customHeight="1">
      <c r="A60" s="94"/>
      <c r="B60" s="120" t="s">
        <v>57</v>
      </c>
      <c r="C60" s="96" t="s">
        <v>49</v>
      </c>
      <c r="D60" s="96">
        <v>400</v>
      </c>
      <c r="E60" s="96" t="s">
        <v>77</v>
      </c>
      <c r="F60" s="97">
        <v>1711.2</v>
      </c>
      <c r="G60" s="98">
        <f t="shared" si="5"/>
        <v>684480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</row>
    <row r="61" spans="1:255" s="100" customFormat="1" ht="12" customHeight="1">
      <c r="A61" s="94"/>
      <c r="B61" s="120" t="s">
        <v>56</v>
      </c>
      <c r="C61" s="96" t="s">
        <v>49</v>
      </c>
      <c r="D61" s="96">
        <v>200</v>
      </c>
      <c r="E61" s="96" t="s">
        <v>66</v>
      </c>
      <c r="F61" s="97">
        <v>1566</v>
      </c>
      <c r="G61" s="98">
        <f t="shared" si="5"/>
        <v>313200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</row>
    <row r="62" spans="1:255" s="100" customFormat="1" ht="12" customHeight="1">
      <c r="A62" s="94"/>
      <c r="B62" s="120" t="s">
        <v>114</v>
      </c>
      <c r="C62" s="96" t="s">
        <v>49</v>
      </c>
      <c r="D62" s="96">
        <v>400</v>
      </c>
      <c r="E62" s="96" t="s">
        <v>69</v>
      </c>
      <c r="F62" s="97">
        <v>1038</v>
      </c>
      <c r="G62" s="98">
        <f t="shared" si="5"/>
        <v>415200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</row>
    <row r="63" spans="1:255" s="100" customFormat="1" ht="12" customHeight="1">
      <c r="A63" s="94"/>
      <c r="B63" s="120" t="s">
        <v>115</v>
      </c>
      <c r="C63" s="96" t="s">
        <v>84</v>
      </c>
      <c r="D63" s="96">
        <v>9</v>
      </c>
      <c r="E63" s="96" t="s">
        <v>66</v>
      </c>
      <c r="F63" s="97">
        <v>18550</v>
      </c>
      <c r="G63" s="98">
        <f t="shared" si="5"/>
        <v>166950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</row>
    <row r="64" spans="1:255" s="100" customFormat="1" ht="12" customHeight="1">
      <c r="A64" s="94"/>
      <c r="B64" s="120" t="s">
        <v>116</v>
      </c>
      <c r="C64" s="96" t="s">
        <v>84</v>
      </c>
      <c r="D64" s="96">
        <v>5</v>
      </c>
      <c r="E64" s="96" t="s">
        <v>66</v>
      </c>
      <c r="F64" s="97">
        <v>12480</v>
      </c>
      <c r="G64" s="98">
        <f t="shared" si="5"/>
        <v>62400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</row>
    <row r="65" spans="1:255" s="100" customFormat="1" ht="12" customHeight="1">
      <c r="A65" s="94"/>
      <c r="B65" s="123" t="s">
        <v>117</v>
      </c>
      <c r="C65" s="96"/>
      <c r="D65" s="96"/>
      <c r="E65" s="96"/>
      <c r="F65" s="97"/>
      <c r="G65" s="98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</row>
    <row r="66" spans="1:255" s="100" customFormat="1" ht="12" customHeight="1">
      <c r="A66" s="94"/>
      <c r="B66" s="120" t="s">
        <v>70</v>
      </c>
      <c r="C66" s="96" t="s">
        <v>84</v>
      </c>
      <c r="D66" s="96">
        <v>0.5</v>
      </c>
      <c r="E66" s="96" t="s">
        <v>118</v>
      </c>
      <c r="F66" s="97">
        <v>86690</v>
      </c>
      <c r="G66" s="98">
        <f t="shared" si="5"/>
        <v>43345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</row>
    <row r="67" spans="1:255" s="100" customFormat="1" ht="12" customHeight="1">
      <c r="A67" s="94"/>
      <c r="B67" s="120" t="s">
        <v>71</v>
      </c>
      <c r="C67" s="96" t="s">
        <v>84</v>
      </c>
      <c r="D67" s="96">
        <v>1</v>
      </c>
      <c r="E67" s="96" t="s">
        <v>60</v>
      </c>
      <c r="F67" s="97">
        <v>111340</v>
      </c>
      <c r="G67" s="98">
        <f t="shared" si="5"/>
        <v>111340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</row>
    <row r="68" spans="1:255" s="100" customFormat="1" ht="12" customHeight="1">
      <c r="A68" s="94"/>
      <c r="B68" s="120" t="s">
        <v>72</v>
      </c>
      <c r="C68" s="96" t="s">
        <v>49</v>
      </c>
      <c r="D68" s="96">
        <v>3</v>
      </c>
      <c r="E68" s="96" t="s">
        <v>119</v>
      </c>
      <c r="F68" s="97">
        <v>46090</v>
      </c>
      <c r="G68" s="98">
        <f t="shared" si="5"/>
        <v>138270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9"/>
      <c r="HK68" s="99"/>
      <c r="HL68" s="99"/>
      <c r="HM68" s="99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9"/>
      <c r="HY68" s="99"/>
      <c r="HZ68" s="99"/>
      <c r="IA68" s="99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9"/>
      <c r="IM68" s="99"/>
      <c r="IN68" s="99"/>
      <c r="IO68" s="99"/>
      <c r="IP68" s="99"/>
      <c r="IQ68" s="99"/>
      <c r="IR68" s="99"/>
      <c r="IS68" s="99"/>
      <c r="IT68" s="99"/>
      <c r="IU68" s="99"/>
    </row>
    <row r="69" spans="1:255" s="100" customFormat="1" ht="12" customHeight="1">
      <c r="A69" s="94"/>
      <c r="B69" s="123" t="s">
        <v>59</v>
      </c>
      <c r="C69" s="96"/>
      <c r="D69" s="96"/>
      <c r="E69" s="96"/>
      <c r="F69" s="97"/>
      <c r="G69" s="98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</row>
    <row r="70" spans="1:255" s="100" customFormat="1" ht="12" customHeight="1">
      <c r="A70" s="94"/>
      <c r="B70" s="120" t="s">
        <v>120</v>
      </c>
      <c r="C70" s="96" t="s">
        <v>84</v>
      </c>
      <c r="D70" s="96">
        <v>10</v>
      </c>
      <c r="E70" s="96" t="s">
        <v>105</v>
      </c>
      <c r="F70" s="97">
        <v>13804</v>
      </c>
      <c r="G70" s="98">
        <f t="shared" si="5"/>
        <v>138040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9"/>
      <c r="GI70" s="99"/>
      <c r="GJ70" s="99"/>
      <c r="GK70" s="99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9"/>
      <c r="GW70" s="99"/>
      <c r="GX70" s="99"/>
      <c r="GY70" s="99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9"/>
      <c r="HK70" s="99"/>
      <c r="HL70" s="99"/>
      <c r="HM70" s="99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</row>
    <row r="71" spans="1:255" s="100" customFormat="1" ht="12" customHeight="1">
      <c r="A71" s="94"/>
      <c r="B71" s="120" t="s">
        <v>121</v>
      </c>
      <c r="C71" s="96" t="s">
        <v>49</v>
      </c>
      <c r="D71" s="96">
        <v>1</v>
      </c>
      <c r="E71" s="96" t="s">
        <v>60</v>
      </c>
      <c r="F71" s="97">
        <v>121260</v>
      </c>
      <c r="G71" s="98">
        <f t="shared" si="5"/>
        <v>121260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  <c r="IJ71" s="99"/>
      <c r="IK71" s="99"/>
      <c r="IL71" s="99"/>
      <c r="IM71" s="99"/>
      <c r="IN71" s="99"/>
      <c r="IO71" s="99"/>
      <c r="IP71" s="99"/>
      <c r="IQ71" s="99"/>
      <c r="IR71" s="99"/>
      <c r="IS71" s="99"/>
      <c r="IT71" s="99"/>
      <c r="IU71" s="99"/>
    </row>
    <row r="72" spans="1:255" s="100" customFormat="1" ht="12" customHeight="1">
      <c r="A72" s="94"/>
      <c r="B72" s="120" t="s">
        <v>122</v>
      </c>
      <c r="C72" s="96" t="s">
        <v>49</v>
      </c>
      <c r="D72" s="96">
        <v>0.5</v>
      </c>
      <c r="E72" s="96" t="s">
        <v>60</v>
      </c>
      <c r="F72" s="97">
        <v>76560</v>
      </c>
      <c r="G72" s="98">
        <f t="shared" si="5"/>
        <v>38280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99"/>
      <c r="FZ72" s="99"/>
      <c r="GA72" s="99"/>
      <c r="GB72" s="99"/>
      <c r="GC72" s="99"/>
      <c r="GD72" s="99"/>
      <c r="GE72" s="99"/>
      <c r="GF72" s="99"/>
      <c r="GG72" s="99"/>
      <c r="GH72" s="99"/>
      <c r="GI72" s="99"/>
      <c r="GJ72" s="99"/>
      <c r="GK72" s="99"/>
      <c r="GL72" s="99"/>
      <c r="GM72" s="99"/>
      <c r="GN72" s="99"/>
      <c r="GO72" s="99"/>
      <c r="GP72" s="99"/>
      <c r="GQ72" s="99"/>
      <c r="GR72" s="99"/>
      <c r="GS72" s="99"/>
      <c r="GT72" s="99"/>
      <c r="GU72" s="99"/>
      <c r="GV72" s="99"/>
      <c r="GW72" s="99"/>
      <c r="GX72" s="99"/>
      <c r="GY72" s="99"/>
      <c r="GZ72" s="99"/>
      <c r="HA72" s="99"/>
      <c r="HB72" s="99"/>
      <c r="HC72" s="99"/>
      <c r="HD72" s="99"/>
      <c r="HE72" s="99"/>
      <c r="HF72" s="99"/>
      <c r="HG72" s="99"/>
      <c r="HH72" s="99"/>
      <c r="HI72" s="99"/>
      <c r="HJ72" s="99"/>
      <c r="HK72" s="99"/>
      <c r="HL72" s="99"/>
      <c r="HM72" s="99"/>
      <c r="HN72" s="99"/>
      <c r="HO72" s="99"/>
      <c r="HP72" s="99"/>
      <c r="HQ72" s="99"/>
      <c r="HR72" s="99"/>
      <c r="HS72" s="99"/>
      <c r="HT72" s="99"/>
      <c r="HU72" s="99"/>
      <c r="HV72" s="99"/>
      <c r="HW72" s="99"/>
      <c r="HX72" s="99"/>
      <c r="HY72" s="99"/>
      <c r="HZ72" s="99"/>
      <c r="IA72" s="99"/>
      <c r="IB72" s="99"/>
      <c r="IC72" s="99"/>
      <c r="ID72" s="99"/>
      <c r="IE72" s="99"/>
      <c r="IF72" s="99"/>
      <c r="IG72" s="99"/>
      <c r="IH72" s="99"/>
      <c r="II72" s="99"/>
      <c r="IJ72" s="99"/>
      <c r="IK72" s="99"/>
      <c r="IL72" s="99"/>
      <c r="IM72" s="99"/>
      <c r="IN72" s="99"/>
      <c r="IO72" s="99"/>
      <c r="IP72" s="99"/>
      <c r="IQ72" s="99"/>
      <c r="IR72" s="99"/>
      <c r="IS72" s="99"/>
      <c r="IT72" s="99"/>
      <c r="IU72" s="99"/>
    </row>
    <row r="73" spans="1:255" s="100" customFormat="1" ht="12" customHeight="1">
      <c r="A73" s="94"/>
      <c r="B73" s="120" t="s">
        <v>123</v>
      </c>
      <c r="C73" s="96" t="s">
        <v>84</v>
      </c>
      <c r="D73" s="96">
        <v>1</v>
      </c>
      <c r="E73" s="96" t="s">
        <v>60</v>
      </c>
      <c r="F73" s="97">
        <v>47150</v>
      </c>
      <c r="G73" s="98">
        <f t="shared" si="5"/>
        <v>47150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99"/>
      <c r="GI73" s="99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99"/>
      <c r="HN73" s="99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  <c r="IP73" s="99"/>
      <c r="IQ73" s="99"/>
      <c r="IR73" s="99"/>
      <c r="IS73" s="99"/>
      <c r="IT73" s="99"/>
      <c r="IU73" s="99"/>
    </row>
    <row r="74" spans="1:255" s="100" customFormat="1" ht="12" customHeight="1">
      <c r="A74" s="94"/>
      <c r="B74" s="123" t="s">
        <v>25</v>
      </c>
      <c r="C74" s="96"/>
      <c r="D74" s="96"/>
      <c r="E74" s="96"/>
      <c r="F74" s="97"/>
      <c r="G74" s="98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X74" s="99"/>
      <c r="FY74" s="99"/>
      <c r="FZ74" s="99"/>
      <c r="GA74" s="99"/>
      <c r="GB74" s="99"/>
      <c r="GC74" s="99"/>
      <c r="GD74" s="99"/>
      <c r="GE74" s="99"/>
      <c r="GF74" s="99"/>
      <c r="GG74" s="99"/>
      <c r="GH74" s="99"/>
      <c r="GI74" s="99"/>
      <c r="GJ74" s="99"/>
      <c r="GK74" s="99"/>
      <c r="GL74" s="99"/>
      <c r="GM74" s="99"/>
      <c r="GN74" s="99"/>
      <c r="GO74" s="99"/>
      <c r="GP74" s="99"/>
      <c r="GQ74" s="99"/>
      <c r="GR74" s="99"/>
      <c r="GS74" s="99"/>
      <c r="GT74" s="99"/>
      <c r="GU74" s="99"/>
      <c r="GV74" s="99"/>
      <c r="GW74" s="99"/>
      <c r="GX74" s="99"/>
      <c r="GY74" s="99"/>
      <c r="GZ74" s="99"/>
      <c r="HA74" s="99"/>
      <c r="HB74" s="99"/>
      <c r="HC74" s="99"/>
      <c r="HD74" s="99"/>
      <c r="HE74" s="99"/>
      <c r="HF74" s="99"/>
      <c r="HG74" s="99"/>
      <c r="HH74" s="99"/>
      <c r="HI74" s="99"/>
      <c r="HJ74" s="99"/>
      <c r="HK74" s="99"/>
      <c r="HL74" s="99"/>
      <c r="HM74" s="99"/>
      <c r="HN74" s="99"/>
      <c r="HO74" s="99"/>
      <c r="HP74" s="99"/>
      <c r="HQ74" s="99"/>
      <c r="HR74" s="99"/>
      <c r="HS74" s="99"/>
      <c r="HT74" s="99"/>
      <c r="HU74" s="99"/>
      <c r="HV74" s="99"/>
      <c r="HW74" s="99"/>
      <c r="HX74" s="99"/>
      <c r="HY74" s="99"/>
      <c r="HZ74" s="99"/>
      <c r="IA74" s="99"/>
      <c r="IB74" s="99"/>
      <c r="IC74" s="99"/>
      <c r="ID74" s="99"/>
      <c r="IE74" s="99"/>
      <c r="IF74" s="99"/>
      <c r="IG74" s="99"/>
      <c r="IH74" s="99"/>
      <c r="II74" s="99"/>
      <c r="IJ74" s="99"/>
      <c r="IK74" s="99"/>
      <c r="IL74" s="99"/>
      <c r="IM74" s="99"/>
      <c r="IN74" s="99"/>
      <c r="IO74" s="99"/>
      <c r="IP74" s="99"/>
      <c r="IQ74" s="99"/>
      <c r="IR74" s="99"/>
      <c r="IS74" s="99"/>
      <c r="IT74" s="99"/>
      <c r="IU74" s="99"/>
    </row>
    <row r="75" spans="1:255" s="100" customFormat="1" ht="12" customHeight="1">
      <c r="A75" s="94"/>
      <c r="B75" s="120" t="s">
        <v>124</v>
      </c>
      <c r="C75" s="96" t="s">
        <v>84</v>
      </c>
      <c r="D75" s="96">
        <v>6</v>
      </c>
      <c r="E75" s="96" t="s">
        <v>83</v>
      </c>
      <c r="F75" s="97">
        <v>14607.5</v>
      </c>
      <c r="G75" s="98">
        <f t="shared" si="5"/>
        <v>87645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  <c r="IJ75" s="99"/>
      <c r="IK75" s="99"/>
      <c r="IL75" s="99"/>
      <c r="IM75" s="99"/>
      <c r="IN75" s="99"/>
      <c r="IO75" s="99"/>
      <c r="IP75" s="99"/>
      <c r="IQ75" s="99"/>
      <c r="IR75" s="99"/>
      <c r="IS75" s="99"/>
      <c r="IT75" s="99"/>
      <c r="IU75" s="99"/>
    </row>
    <row r="76" spans="1:255" s="100" customFormat="1" ht="12" customHeight="1">
      <c r="A76" s="94"/>
      <c r="B76" s="120" t="s">
        <v>125</v>
      </c>
      <c r="C76" s="96" t="s">
        <v>84</v>
      </c>
      <c r="D76" s="96">
        <v>2</v>
      </c>
      <c r="E76" s="96" t="s">
        <v>66</v>
      </c>
      <c r="F76" s="97">
        <v>25000</v>
      </c>
      <c r="G76" s="98">
        <f t="shared" si="5"/>
        <v>50000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  <c r="IJ76" s="99"/>
      <c r="IK76" s="99"/>
      <c r="IL76" s="99"/>
      <c r="IM76" s="99"/>
      <c r="IN76" s="99"/>
      <c r="IO76" s="99"/>
      <c r="IP76" s="99"/>
      <c r="IQ76" s="99"/>
      <c r="IR76" s="99"/>
      <c r="IS76" s="99"/>
      <c r="IT76" s="99"/>
      <c r="IU76" s="99"/>
    </row>
    <row r="77" spans="1:255" ht="11.25" customHeight="1">
      <c r="B77" s="16" t="s">
        <v>24</v>
      </c>
      <c r="C77" s="17"/>
      <c r="D77" s="17"/>
      <c r="E77" s="17"/>
      <c r="F77" s="18"/>
      <c r="G77" s="19">
        <f>SUM(G56:G76)</f>
        <v>4643160</v>
      </c>
    </row>
    <row r="78" spans="1:255" ht="11.25" customHeight="1">
      <c r="B78" s="103"/>
      <c r="C78" s="14"/>
      <c r="D78" s="14"/>
      <c r="E78" s="20"/>
      <c r="F78" s="15"/>
      <c r="G78" s="15"/>
    </row>
    <row r="79" spans="1:255" ht="12" customHeight="1">
      <c r="A79" s="5"/>
      <c r="B79" s="80" t="s">
        <v>25</v>
      </c>
      <c r="C79" s="81"/>
      <c r="D79" s="82"/>
      <c r="E79" s="82"/>
      <c r="F79" s="83"/>
      <c r="G79" s="84"/>
    </row>
    <row r="80" spans="1:255" ht="24" customHeight="1">
      <c r="A80" s="5"/>
      <c r="B80" s="85" t="s">
        <v>26</v>
      </c>
      <c r="C80" s="86" t="s">
        <v>22</v>
      </c>
      <c r="D80" s="86" t="s">
        <v>23</v>
      </c>
      <c r="E80" s="85" t="s">
        <v>12</v>
      </c>
      <c r="F80" s="86" t="s">
        <v>13</v>
      </c>
      <c r="G80" s="85" t="s">
        <v>14</v>
      </c>
    </row>
    <row r="81" spans="1:255" s="100" customFormat="1" ht="12" customHeight="1">
      <c r="A81" s="94"/>
      <c r="B81" s="106" t="s">
        <v>126</v>
      </c>
      <c r="C81" s="107" t="s">
        <v>49</v>
      </c>
      <c r="D81" s="111">
        <v>160</v>
      </c>
      <c r="E81" s="107" t="s">
        <v>90</v>
      </c>
      <c r="F81" s="108">
        <v>3048</v>
      </c>
      <c r="G81" s="98">
        <f t="shared" ref="G81:G85" si="6">+F81*D81</f>
        <v>487680</v>
      </c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  <c r="BP81" s="99"/>
      <c r="BQ81" s="99"/>
      <c r="BR81" s="99"/>
      <c r="BS81" s="99"/>
      <c r="BT81" s="99"/>
      <c r="BU81" s="99"/>
      <c r="BV81" s="99"/>
      <c r="BW81" s="99"/>
      <c r="BX81" s="99"/>
      <c r="BY81" s="99"/>
      <c r="BZ81" s="99"/>
      <c r="CA81" s="99"/>
      <c r="CB81" s="99"/>
      <c r="CC81" s="99"/>
      <c r="CD81" s="99"/>
      <c r="CE81" s="99"/>
      <c r="CF81" s="99"/>
      <c r="CG81" s="99"/>
      <c r="CH81" s="99"/>
      <c r="CI81" s="99"/>
      <c r="CJ81" s="99"/>
      <c r="CK81" s="99"/>
      <c r="CL81" s="99"/>
      <c r="CM81" s="99"/>
      <c r="CN81" s="99"/>
      <c r="CO81" s="99"/>
      <c r="CP81" s="99"/>
      <c r="CQ81" s="99"/>
      <c r="CR81" s="99"/>
      <c r="CS81" s="99"/>
      <c r="CT81" s="99"/>
      <c r="CU81" s="99"/>
      <c r="CV81" s="99"/>
      <c r="CW81" s="99"/>
      <c r="CX81" s="99"/>
      <c r="CY81" s="99"/>
      <c r="CZ81" s="99"/>
      <c r="DA81" s="99"/>
      <c r="DB81" s="99"/>
      <c r="DC81" s="99"/>
      <c r="DD81" s="99"/>
      <c r="DE81" s="99"/>
      <c r="DF81" s="99"/>
      <c r="DG81" s="99"/>
      <c r="DH81" s="99"/>
      <c r="DI81" s="99"/>
      <c r="DJ81" s="99"/>
      <c r="DK81" s="99"/>
      <c r="DL81" s="99"/>
      <c r="DM81" s="99"/>
      <c r="DN81" s="99"/>
      <c r="DO81" s="99"/>
      <c r="DP81" s="99"/>
      <c r="DQ81" s="99"/>
      <c r="DR81" s="99"/>
      <c r="DS81" s="99"/>
      <c r="DT81" s="99"/>
      <c r="DU81" s="99"/>
      <c r="DV81" s="99"/>
      <c r="DW81" s="99"/>
      <c r="DX81" s="99"/>
      <c r="DY81" s="99"/>
      <c r="DZ81" s="99"/>
      <c r="EA81" s="99"/>
      <c r="EB81" s="99"/>
      <c r="EC81" s="99"/>
      <c r="ED81" s="99"/>
      <c r="EE81" s="99"/>
      <c r="EF81" s="99"/>
      <c r="EG81" s="99"/>
      <c r="EH81" s="99"/>
      <c r="EI81" s="99"/>
      <c r="EJ81" s="99"/>
      <c r="EK81" s="99"/>
      <c r="EL81" s="99"/>
      <c r="EM81" s="99"/>
      <c r="EN81" s="99"/>
      <c r="EO81" s="99"/>
      <c r="EP81" s="99"/>
      <c r="EQ81" s="99"/>
      <c r="ER81" s="99"/>
      <c r="ES81" s="99"/>
      <c r="ET81" s="99"/>
      <c r="EU81" s="99"/>
      <c r="EV81" s="99"/>
      <c r="EW81" s="99"/>
      <c r="EX81" s="99"/>
      <c r="EY81" s="99"/>
      <c r="EZ81" s="99"/>
      <c r="FA81" s="99"/>
      <c r="FB81" s="99"/>
      <c r="FC81" s="99"/>
      <c r="FD81" s="99"/>
      <c r="FE81" s="99"/>
      <c r="FF81" s="99"/>
      <c r="FG81" s="99"/>
      <c r="FH81" s="99"/>
      <c r="FI81" s="99"/>
      <c r="FJ81" s="99"/>
      <c r="FK81" s="99"/>
      <c r="FL81" s="99"/>
      <c r="FM81" s="99"/>
      <c r="FN81" s="99"/>
      <c r="FO81" s="99"/>
      <c r="FP81" s="99"/>
      <c r="FQ81" s="99"/>
      <c r="FR81" s="99"/>
      <c r="FS81" s="99"/>
      <c r="FT81" s="99"/>
      <c r="FU81" s="99"/>
      <c r="FV81" s="99"/>
      <c r="FW81" s="99"/>
      <c r="FX81" s="99"/>
      <c r="FY81" s="99"/>
      <c r="FZ81" s="99"/>
      <c r="GA81" s="99"/>
      <c r="GB81" s="99"/>
      <c r="GC81" s="99"/>
      <c r="GD81" s="99"/>
      <c r="GE81" s="99"/>
      <c r="GF81" s="99"/>
      <c r="GG81" s="99"/>
      <c r="GH81" s="99"/>
      <c r="GI81" s="99"/>
      <c r="GJ81" s="99"/>
      <c r="GK81" s="99"/>
      <c r="GL81" s="99"/>
      <c r="GM81" s="99"/>
      <c r="GN81" s="99"/>
      <c r="GO81" s="99"/>
      <c r="GP81" s="99"/>
      <c r="GQ81" s="99"/>
      <c r="GR81" s="99"/>
      <c r="GS81" s="99"/>
      <c r="GT81" s="99"/>
      <c r="GU81" s="99"/>
      <c r="GV81" s="99"/>
      <c r="GW81" s="99"/>
      <c r="GX81" s="99"/>
      <c r="GY81" s="99"/>
      <c r="GZ81" s="99"/>
      <c r="HA81" s="99"/>
      <c r="HB81" s="99"/>
      <c r="HC81" s="99"/>
      <c r="HD81" s="99"/>
      <c r="HE81" s="99"/>
      <c r="HF81" s="99"/>
      <c r="HG81" s="99"/>
      <c r="HH81" s="99"/>
      <c r="HI81" s="99"/>
      <c r="HJ81" s="99"/>
      <c r="HK81" s="99"/>
      <c r="HL81" s="99"/>
      <c r="HM81" s="99"/>
      <c r="HN81" s="99"/>
      <c r="HO81" s="99"/>
      <c r="HP81" s="99"/>
      <c r="HQ81" s="99"/>
      <c r="HR81" s="99"/>
      <c r="HS81" s="99"/>
      <c r="HT81" s="99"/>
      <c r="HU81" s="99"/>
      <c r="HV81" s="99"/>
      <c r="HW81" s="99"/>
      <c r="HX81" s="99"/>
      <c r="HY81" s="99"/>
      <c r="HZ81" s="99"/>
      <c r="IA81" s="99"/>
      <c r="IB81" s="99"/>
      <c r="IC81" s="99"/>
      <c r="ID81" s="99"/>
      <c r="IE81" s="99"/>
      <c r="IF81" s="99"/>
      <c r="IG81" s="99"/>
      <c r="IH81" s="99"/>
      <c r="II81" s="99"/>
      <c r="IJ81" s="99"/>
      <c r="IK81" s="99"/>
      <c r="IL81" s="99"/>
      <c r="IM81" s="99"/>
      <c r="IN81" s="99"/>
      <c r="IO81" s="99"/>
      <c r="IP81" s="99"/>
      <c r="IQ81" s="99"/>
      <c r="IR81" s="99"/>
      <c r="IS81" s="99"/>
      <c r="IT81" s="99"/>
      <c r="IU81" s="99"/>
    </row>
    <row r="82" spans="1:255" s="100" customFormat="1" ht="12" customHeight="1">
      <c r="A82" s="94"/>
      <c r="B82" s="106" t="s">
        <v>127</v>
      </c>
      <c r="C82" s="107" t="s">
        <v>49</v>
      </c>
      <c r="D82" s="111">
        <v>532</v>
      </c>
      <c r="E82" s="107" t="s">
        <v>90</v>
      </c>
      <c r="F82" s="108">
        <v>3600</v>
      </c>
      <c r="G82" s="98">
        <f t="shared" ref="G82:G83" si="7">+F82*D82</f>
        <v>1915200</v>
      </c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99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99"/>
      <c r="FE82" s="99"/>
      <c r="FF82" s="99"/>
      <c r="FG82" s="99"/>
      <c r="FH82" s="99"/>
      <c r="FI82" s="99"/>
      <c r="FJ82" s="99"/>
      <c r="FK82" s="99"/>
      <c r="FL82" s="99"/>
      <c r="FM82" s="99"/>
      <c r="FN82" s="99"/>
      <c r="FO82" s="99"/>
      <c r="FP82" s="99"/>
      <c r="FQ82" s="99"/>
      <c r="FR82" s="99"/>
      <c r="FS82" s="99"/>
      <c r="FT82" s="99"/>
      <c r="FU82" s="99"/>
      <c r="FV82" s="99"/>
      <c r="FW82" s="99"/>
      <c r="FX82" s="99"/>
      <c r="FY82" s="99"/>
      <c r="FZ82" s="99"/>
      <c r="GA82" s="99"/>
      <c r="GB82" s="99"/>
      <c r="GC82" s="99"/>
      <c r="GD82" s="99"/>
      <c r="GE82" s="99"/>
      <c r="GF82" s="99"/>
      <c r="GG82" s="99"/>
      <c r="GH82" s="99"/>
      <c r="GI82" s="99"/>
      <c r="GJ82" s="99"/>
      <c r="GK82" s="99"/>
      <c r="GL82" s="99"/>
      <c r="GM82" s="99"/>
      <c r="GN82" s="99"/>
      <c r="GO82" s="99"/>
      <c r="GP82" s="99"/>
      <c r="GQ82" s="99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99"/>
      <c r="HV82" s="99"/>
      <c r="HW82" s="99"/>
      <c r="HX82" s="99"/>
      <c r="HY82" s="99"/>
      <c r="HZ82" s="99"/>
      <c r="IA82" s="99"/>
      <c r="IB82" s="99"/>
      <c r="IC82" s="99"/>
      <c r="ID82" s="99"/>
      <c r="IE82" s="99"/>
      <c r="IF82" s="99"/>
      <c r="IG82" s="99"/>
      <c r="IH82" s="99"/>
      <c r="II82" s="99"/>
      <c r="IJ82" s="99"/>
      <c r="IK82" s="99"/>
      <c r="IL82" s="99"/>
      <c r="IM82" s="99"/>
      <c r="IN82" s="99"/>
      <c r="IO82" s="99"/>
      <c r="IP82" s="99"/>
      <c r="IQ82" s="99"/>
      <c r="IR82" s="99"/>
      <c r="IS82" s="99"/>
      <c r="IT82" s="99"/>
      <c r="IU82" s="99"/>
    </row>
    <row r="83" spans="1:255" s="100" customFormat="1" ht="12" customHeight="1">
      <c r="A83" s="94"/>
      <c r="B83" s="106" t="s">
        <v>128</v>
      </c>
      <c r="C83" s="107" t="s">
        <v>68</v>
      </c>
      <c r="D83" s="111">
        <v>2800</v>
      </c>
      <c r="E83" s="107" t="s">
        <v>66</v>
      </c>
      <c r="F83" s="108">
        <v>500</v>
      </c>
      <c r="G83" s="98">
        <f t="shared" si="7"/>
        <v>1400000</v>
      </c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99"/>
      <c r="DT83" s="99"/>
      <c r="DU83" s="99"/>
      <c r="DV83" s="99"/>
      <c r="DW83" s="99"/>
      <c r="DX83" s="99"/>
      <c r="DY83" s="99"/>
      <c r="DZ83" s="99"/>
      <c r="EA83" s="99"/>
      <c r="EB83" s="99"/>
      <c r="EC83" s="99"/>
      <c r="ED83" s="99"/>
      <c r="EE83" s="99"/>
      <c r="EF83" s="99"/>
      <c r="EG83" s="99"/>
      <c r="EH83" s="99"/>
      <c r="EI83" s="99"/>
      <c r="EJ83" s="99"/>
      <c r="EK83" s="99"/>
      <c r="EL83" s="99"/>
      <c r="EM83" s="99"/>
      <c r="EN83" s="99"/>
      <c r="EO83" s="99"/>
      <c r="EP83" s="99"/>
      <c r="EQ83" s="99"/>
      <c r="ER83" s="99"/>
      <c r="ES83" s="99"/>
      <c r="ET83" s="99"/>
      <c r="EU83" s="99"/>
      <c r="EV83" s="99"/>
      <c r="EW83" s="99"/>
      <c r="EX83" s="99"/>
      <c r="EY83" s="99"/>
      <c r="EZ83" s="99"/>
      <c r="FA83" s="99"/>
      <c r="FB83" s="99"/>
      <c r="FC83" s="99"/>
      <c r="FD83" s="99"/>
      <c r="FE83" s="99"/>
      <c r="FF83" s="99"/>
      <c r="FG83" s="99"/>
      <c r="FH83" s="99"/>
      <c r="FI83" s="99"/>
      <c r="FJ83" s="99"/>
      <c r="FK83" s="99"/>
      <c r="FL83" s="99"/>
      <c r="FM83" s="99"/>
      <c r="FN83" s="99"/>
      <c r="FO83" s="99"/>
      <c r="FP83" s="99"/>
      <c r="FQ83" s="99"/>
      <c r="FR83" s="99"/>
      <c r="FS83" s="99"/>
      <c r="FT83" s="99"/>
      <c r="FU83" s="99"/>
      <c r="FV83" s="99"/>
      <c r="FW83" s="99"/>
      <c r="FX83" s="99"/>
      <c r="FY83" s="99"/>
      <c r="FZ83" s="99"/>
      <c r="GA83" s="99"/>
      <c r="GB83" s="99"/>
      <c r="GC83" s="99"/>
      <c r="GD83" s="99"/>
      <c r="GE83" s="99"/>
      <c r="GF83" s="99"/>
      <c r="GG83" s="99"/>
      <c r="GH83" s="99"/>
      <c r="GI83" s="99"/>
      <c r="GJ83" s="99"/>
      <c r="GK83" s="99"/>
      <c r="GL83" s="99"/>
      <c r="GM83" s="99"/>
      <c r="GN83" s="99"/>
      <c r="GO83" s="99"/>
      <c r="GP83" s="99"/>
      <c r="GQ83" s="99"/>
      <c r="GR83" s="99"/>
      <c r="GS83" s="99"/>
      <c r="GT83" s="99"/>
      <c r="GU83" s="99"/>
      <c r="GV83" s="99"/>
      <c r="GW83" s="99"/>
      <c r="GX83" s="99"/>
      <c r="GY83" s="99"/>
      <c r="GZ83" s="99"/>
      <c r="HA83" s="99"/>
      <c r="HB83" s="99"/>
      <c r="HC83" s="99"/>
      <c r="HD83" s="99"/>
      <c r="HE83" s="99"/>
      <c r="HF83" s="99"/>
      <c r="HG83" s="99"/>
      <c r="HH83" s="99"/>
      <c r="HI83" s="99"/>
      <c r="HJ83" s="99"/>
      <c r="HK83" s="99"/>
      <c r="HL83" s="99"/>
      <c r="HM83" s="99"/>
      <c r="HN83" s="99"/>
      <c r="HO83" s="99"/>
      <c r="HP83" s="99"/>
      <c r="HQ83" s="99"/>
      <c r="HR83" s="99"/>
      <c r="HS83" s="99"/>
      <c r="HT83" s="99"/>
      <c r="HU83" s="99"/>
      <c r="HV83" s="99"/>
      <c r="HW83" s="99"/>
      <c r="HX83" s="99"/>
      <c r="HY83" s="99"/>
      <c r="HZ83" s="99"/>
      <c r="IA83" s="99"/>
      <c r="IB83" s="99"/>
      <c r="IC83" s="99"/>
      <c r="ID83" s="99"/>
      <c r="IE83" s="99"/>
      <c r="IF83" s="99"/>
      <c r="IG83" s="99"/>
      <c r="IH83" s="99"/>
      <c r="II83" s="99"/>
      <c r="IJ83" s="99"/>
      <c r="IK83" s="99"/>
      <c r="IL83" s="99"/>
      <c r="IM83" s="99"/>
      <c r="IN83" s="99"/>
      <c r="IO83" s="99"/>
      <c r="IP83" s="99"/>
      <c r="IQ83" s="99"/>
      <c r="IR83" s="99"/>
      <c r="IS83" s="99"/>
      <c r="IT83" s="99"/>
      <c r="IU83" s="99"/>
    </row>
    <row r="84" spans="1:255" s="100" customFormat="1" ht="12" customHeight="1">
      <c r="A84" s="94"/>
      <c r="B84" s="106" t="s">
        <v>129</v>
      </c>
      <c r="C84" s="107" t="s">
        <v>68</v>
      </c>
      <c r="D84" s="111">
        <v>20</v>
      </c>
      <c r="E84" s="107" t="s">
        <v>86</v>
      </c>
      <c r="F84" s="108">
        <v>75000</v>
      </c>
      <c r="G84" s="98">
        <f t="shared" si="6"/>
        <v>1500000</v>
      </c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99"/>
      <c r="CB84" s="99"/>
      <c r="CC84" s="99"/>
      <c r="CD84" s="99"/>
      <c r="CE84" s="99"/>
      <c r="CF84" s="99"/>
      <c r="CG84" s="99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99"/>
      <c r="CX84" s="99"/>
      <c r="CY84" s="99"/>
      <c r="CZ84" s="99"/>
      <c r="DA84" s="99"/>
      <c r="DB84" s="99"/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99"/>
      <c r="DR84" s="99"/>
      <c r="DS84" s="99"/>
      <c r="DT84" s="99"/>
      <c r="DU84" s="99"/>
      <c r="DV84" s="99"/>
      <c r="DW84" s="99"/>
      <c r="DX84" s="99"/>
      <c r="DY84" s="99"/>
      <c r="DZ84" s="99"/>
      <c r="EA84" s="99"/>
      <c r="EB84" s="99"/>
      <c r="EC84" s="99"/>
      <c r="ED84" s="99"/>
      <c r="EE84" s="99"/>
      <c r="EF84" s="99"/>
      <c r="EG84" s="99"/>
      <c r="EH84" s="99"/>
      <c r="EI84" s="99"/>
      <c r="EJ84" s="99"/>
      <c r="EK84" s="99"/>
      <c r="EL84" s="99"/>
      <c r="EM84" s="99"/>
      <c r="EN84" s="99"/>
      <c r="EO84" s="99"/>
      <c r="EP84" s="99"/>
      <c r="EQ84" s="99"/>
      <c r="ER84" s="99"/>
      <c r="ES84" s="99"/>
      <c r="ET84" s="99"/>
      <c r="EU84" s="99"/>
      <c r="EV84" s="99"/>
      <c r="EW84" s="99"/>
      <c r="EX84" s="99"/>
      <c r="EY84" s="99"/>
      <c r="EZ84" s="99"/>
      <c r="FA84" s="99"/>
      <c r="FB84" s="99"/>
      <c r="FC84" s="99"/>
      <c r="FD84" s="99"/>
      <c r="FE84" s="99"/>
      <c r="FF84" s="99"/>
      <c r="FG84" s="99"/>
      <c r="FH84" s="99"/>
      <c r="FI84" s="99"/>
      <c r="FJ84" s="99"/>
      <c r="FK84" s="99"/>
      <c r="FL84" s="99"/>
      <c r="FM84" s="99"/>
      <c r="FN84" s="99"/>
      <c r="FO84" s="99"/>
      <c r="FP84" s="99"/>
      <c r="FQ84" s="99"/>
      <c r="FR84" s="99"/>
      <c r="FS84" s="99"/>
      <c r="FT84" s="99"/>
      <c r="FU84" s="99"/>
      <c r="FV84" s="99"/>
      <c r="FW84" s="99"/>
      <c r="FX84" s="99"/>
      <c r="FY84" s="99"/>
      <c r="FZ84" s="99"/>
      <c r="GA84" s="99"/>
      <c r="GB84" s="99"/>
      <c r="GC84" s="99"/>
      <c r="GD84" s="99"/>
      <c r="GE84" s="99"/>
      <c r="GF84" s="99"/>
      <c r="GG84" s="99"/>
      <c r="GH84" s="99"/>
      <c r="GI84" s="99"/>
      <c r="GJ84" s="99"/>
      <c r="GK84" s="99"/>
      <c r="GL84" s="99"/>
      <c r="GM84" s="99"/>
      <c r="GN84" s="99"/>
      <c r="GO84" s="99"/>
      <c r="GP84" s="99"/>
      <c r="GQ84" s="99"/>
      <c r="GR84" s="99"/>
      <c r="GS84" s="99"/>
      <c r="GT84" s="99"/>
      <c r="GU84" s="99"/>
      <c r="GV84" s="99"/>
      <c r="GW84" s="99"/>
      <c r="GX84" s="99"/>
      <c r="GY84" s="99"/>
      <c r="GZ84" s="99"/>
      <c r="HA84" s="99"/>
      <c r="HB84" s="99"/>
      <c r="HC84" s="99"/>
      <c r="HD84" s="99"/>
      <c r="HE84" s="99"/>
      <c r="HF84" s="99"/>
      <c r="HG84" s="99"/>
      <c r="HH84" s="99"/>
      <c r="HI84" s="99"/>
      <c r="HJ84" s="99"/>
      <c r="HK84" s="99"/>
      <c r="HL84" s="99"/>
      <c r="HM84" s="99"/>
      <c r="HN84" s="99"/>
      <c r="HO84" s="99"/>
      <c r="HP84" s="99"/>
      <c r="HQ84" s="99"/>
      <c r="HR84" s="99"/>
      <c r="HS84" s="99"/>
      <c r="HT84" s="99"/>
      <c r="HU84" s="99"/>
      <c r="HV84" s="99"/>
      <c r="HW84" s="99"/>
      <c r="HX84" s="99"/>
      <c r="HY84" s="99"/>
      <c r="HZ84" s="99"/>
      <c r="IA84" s="99"/>
      <c r="IB84" s="99"/>
      <c r="IC84" s="99"/>
      <c r="ID84" s="99"/>
      <c r="IE84" s="99"/>
      <c r="IF84" s="99"/>
      <c r="IG84" s="99"/>
      <c r="IH84" s="99"/>
      <c r="II84" s="99"/>
      <c r="IJ84" s="99"/>
      <c r="IK84" s="99"/>
      <c r="IL84" s="99"/>
      <c r="IM84" s="99"/>
      <c r="IN84" s="99"/>
      <c r="IO84" s="99"/>
      <c r="IP84" s="99"/>
      <c r="IQ84" s="99"/>
      <c r="IR84" s="99"/>
      <c r="IS84" s="99"/>
      <c r="IT84" s="99"/>
      <c r="IU84" s="99"/>
    </row>
    <row r="85" spans="1:255" s="100" customFormat="1" ht="12" customHeight="1">
      <c r="A85" s="94"/>
      <c r="B85" s="106" t="s">
        <v>61</v>
      </c>
      <c r="C85" s="107" t="s">
        <v>73</v>
      </c>
      <c r="D85" s="111">
        <v>4</v>
      </c>
      <c r="E85" s="107" t="s">
        <v>86</v>
      </c>
      <c r="F85" s="108">
        <v>80000</v>
      </c>
      <c r="G85" s="98">
        <f t="shared" si="6"/>
        <v>320000</v>
      </c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99"/>
      <c r="CB85" s="99"/>
      <c r="CC85" s="99"/>
      <c r="CD85" s="99"/>
      <c r="CE85" s="99"/>
      <c r="CF85" s="99"/>
      <c r="CG85" s="99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99"/>
      <c r="CX85" s="99"/>
      <c r="CY85" s="99"/>
      <c r="CZ85" s="99"/>
      <c r="DA85" s="99"/>
      <c r="DB85" s="99"/>
      <c r="DC85" s="99"/>
      <c r="DD85" s="99"/>
      <c r="DE85" s="99"/>
      <c r="DF85" s="99"/>
      <c r="DG85" s="99"/>
      <c r="DH85" s="99"/>
      <c r="DI85" s="99"/>
      <c r="DJ85" s="99"/>
      <c r="DK85" s="99"/>
      <c r="DL85" s="99"/>
      <c r="DM85" s="99"/>
      <c r="DN85" s="99"/>
      <c r="DO85" s="99"/>
      <c r="DP85" s="99"/>
      <c r="DQ85" s="99"/>
      <c r="DR85" s="99"/>
      <c r="DS85" s="99"/>
      <c r="DT85" s="99"/>
      <c r="DU85" s="99"/>
      <c r="DV85" s="99"/>
      <c r="DW85" s="99"/>
      <c r="DX85" s="99"/>
      <c r="DY85" s="99"/>
      <c r="DZ85" s="99"/>
      <c r="EA85" s="99"/>
      <c r="EB85" s="99"/>
      <c r="EC85" s="99"/>
      <c r="ED85" s="99"/>
      <c r="EE85" s="99"/>
      <c r="EF85" s="99"/>
      <c r="EG85" s="99"/>
      <c r="EH85" s="99"/>
      <c r="EI85" s="99"/>
      <c r="EJ85" s="99"/>
      <c r="EK85" s="99"/>
      <c r="EL85" s="99"/>
      <c r="EM85" s="99"/>
      <c r="EN85" s="99"/>
      <c r="EO85" s="99"/>
      <c r="EP85" s="99"/>
      <c r="EQ85" s="99"/>
      <c r="ER85" s="99"/>
      <c r="ES85" s="99"/>
      <c r="ET85" s="99"/>
      <c r="EU85" s="99"/>
      <c r="EV85" s="99"/>
      <c r="EW85" s="99"/>
      <c r="EX85" s="99"/>
      <c r="EY85" s="99"/>
      <c r="EZ85" s="99"/>
      <c r="FA85" s="99"/>
      <c r="FB85" s="99"/>
      <c r="FC85" s="99"/>
      <c r="FD85" s="99"/>
      <c r="FE85" s="99"/>
      <c r="FF85" s="99"/>
      <c r="FG85" s="99"/>
      <c r="FH85" s="99"/>
      <c r="FI85" s="99"/>
      <c r="FJ85" s="99"/>
      <c r="FK85" s="99"/>
      <c r="FL85" s="99"/>
      <c r="FM85" s="99"/>
      <c r="FN85" s="99"/>
      <c r="FO85" s="99"/>
      <c r="FP85" s="99"/>
      <c r="FQ85" s="99"/>
      <c r="FR85" s="99"/>
      <c r="FS85" s="99"/>
      <c r="FT85" s="99"/>
      <c r="FU85" s="99"/>
      <c r="FV85" s="99"/>
      <c r="FW85" s="99"/>
      <c r="FX85" s="99"/>
      <c r="FY85" s="99"/>
      <c r="FZ85" s="99"/>
      <c r="GA85" s="99"/>
      <c r="GB85" s="99"/>
      <c r="GC85" s="99"/>
      <c r="GD85" s="99"/>
      <c r="GE85" s="99"/>
      <c r="GF85" s="99"/>
      <c r="GG85" s="99"/>
      <c r="GH85" s="99"/>
      <c r="GI85" s="99"/>
      <c r="GJ85" s="99"/>
      <c r="GK85" s="99"/>
      <c r="GL85" s="99"/>
      <c r="GM85" s="99"/>
      <c r="GN85" s="99"/>
      <c r="GO85" s="99"/>
      <c r="GP85" s="99"/>
      <c r="GQ85" s="99"/>
      <c r="GR85" s="99"/>
      <c r="GS85" s="99"/>
      <c r="GT85" s="99"/>
      <c r="GU85" s="99"/>
      <c r="GV85" s="99"/>
      <c r="GW85" s="99"/>
      <c r="GX85" s="99"/>
      <c r="GY85" s="99"/>
      <c r="GZ85" s="99"/>
      <c r="HA85" s="99"/>
      <c r="HB85" s="99"/>
      <c r="HC85" s="99"/>
      <c r="HD85" s="99"/>
      <c r="HE85" s="99"/>
      <c r="HF85" s="99"/>
      <c r="HG85" s="99"/>
      <c r="HH85" s="99"/>
      <c r="HI85" s="99"/>
      <c r="HJ85" s="99"/>
      <c r="HK85" s="99"/>
      <c r="HL85" s="99"/>
      <c r="HM85" s="99"/>
      <c r="HN85" s="99"/>
      <c r="HO85" s="99"/>
      <c r="HP85" s="99"/>
      <c r="HQ85" s="99"/>
      <c r="HR85" s="99"/>
      <c r="HS85" s="99"/>
      <c r="HT85" s="99"/>
      <c r="HU85" s="99"/>
      <c r="HV85" s="99"/>
      <c r="HW85" s="99"/>
      <c r="HX85" s="99"/>
      <c r="HY85" s="99"/>
      <c r="HZ85" s="99"/>
      <c r="IA85" s="99"/>
      <c r="IB85" s="99"/>
      <c r="IC85" s="99"/>
      <c r="ID85" s="99"/>
      <c r="IE85" s="99"/>
      <c r="IF85" s="99"/>
      <c r="IG85" s="99"/>
      <c r="IH85" s="99"/>
      <c r="II85" s="99"/>
      <c r="IJ85" s="99"/>
      <c r="IK85" s="99"/>
      <c r="IL85" s="99"/>
      <c r="IM85" s="99"/>
      <c r="IN85" s="99"/>
      <c r="IO85" s="99"/>
      <c r="IP85" s="99"/>
      <c r="IQ85" s="99"/>
      <c r="IR85" s="99"/>
      <c r="IS85" s="99"/>
      <c r="IT85" s="99"/>
      <c r="IU85" s="99"/>
    </row>
    <row r="86" spans="1:255" ht="11.25" customHeight="1">
      <c r="B86" s="16" t="s">
        <v>27</v>
      </c>
      <c r="C86" s="17"/>
      <c r="D86" s="17"/>
      <c r="E86" s="17"/>
      <c r="F86" s="18"/>
      <c r="G86" s="19">
        <f>SUM(G81:G85)</f>
        <v>5622880</v>
      </c>
    </row>
    <row r="87" spans="1:255" ht="11.25" customHeight="1">
      <c r="B87" s="35"/>
      <c r="C87" s="35"/>
      <c r="D87" s="35"/>
      <c r="E87" s="35"/>
      <c r="F87" s="36"/>
      <c r="G87" s="36"/>
    </row>
    <row r="88" spans="1:255" ht="11.25" customHeight="1">
      <c r="B88" s="37" t="s">
        <v>28</v>
      </c>
      <c r="C88" s="38"/>
      <c r="D88" s="38"/>
      <c r="E88" s="38"/>
      <c r="F88" s="38"/>
      <c r="G88" s="39">
        <f>G35+G41+G52+G77+G86</f>
        <v>12364290</v>
      </c>
    </row>
    <row r="89" spans="1:255" ht="11.25" customHeight="1">
      <c r="B89" s="40" t="s">
        <v>29</v>
      </c>
      <c r="C89" s="22"/>
      <c r="D89" s="22"/>
      <c r="E89" s="22"/>
      <c r="F89" s="22"/>
      <c r="G89" s="41">
        <f>G88*0.05</f>
        <v>618214.5</v>
      </c>
    </row>
    <row r="90" spans="1:255" ht="11.25" customHeight="1">
      <c r="B90" s="42" t="s">
        <v>30</v>
      </c>
      <c r="C90" s="21"/>
      <c r="D90" s="21"/>
      <c r="E90" s="21"/>
      <c r="F90" s="21"/>
      <c r="G90" s="43">
        <f>G89+G88</f>
        <v>12982504.5</v>
      </c>
    </row>
    <row r="91" spans="1:255" ht="11.25" customHeight="1">
      <c r="B91" s="40" t="s">
        <v>31</v>
      </c>
      <c r="C91" s="22"/>
      <c r="D91" s="22"/>
      <c r="E91" s="22"/>
      <c r="F91" s="22"/>
      <c r="G91" s="41">
        <f>G12</f>
        <v>21674800</v>
      </c>
    </row>
    <row r="92" spans="1:255" ht="11.25" customHeight="1">
      <c r="B92" s="44" t="s">
        <v>32</v>
      </c>
      <c r="C92" s="45"/>
      <c r="D92" s="45"/>
      <c r="E92" s="45"/>
      <c r="F92" s="45"/>
      <c r="G92" s="46">
        <f>G91-G90</f>
        <v>8692295.5</v>
      </c>
    </row>
    <row r="93" spans="1:255" ht="11.25" customHeight="1">
      <c r="B93" s="33" t="s">
        <v>33</v>
      </c>
      <c r="C93" s="34"/>
      <c r="D93" s="34"/>
      <c r="E93" s="34"/>
      <c r="F93" s="34"/>
      <c r="G93" s="29"/>
    </row>
    <row r="94" spans="1:255" ht="11.25" customHeight="1" thickBot="1">
      <c r="B94" s="47"/>
      <c r="C94" s="34"/>
      <c r="D94" s="34"/>
      <c r="E94" s="34"/>
      <c r="F94" s="34"/>
      <c r="G94" s="29"/>
    </row>
    <row r="95" spans="1:255" s="90" customFormat="1" ht="12" customHeight="1">
      <c r="A95" s="87"/>
      <c r="B95" s="59" t="s">
        <v>34</v>
      </c>
      <c r="C95" s="88"/>
      <c r="D95" s="88"/>
      <c r="E95" s="88"/>
      <c r="F95" s="88"/>
      <c r="G95" s="89"/>
    </row>
    <row r="96" spans="1:255" s="90" customFormat="1" ht="12" customHeight="1">
      <c r="A96" s="87"/>
      <c r="B96" s="134" t="s">
        <v>131</v>
      </c>
      <c r="C96" s="109"/>
      <c r="D96" s="109"/>
      <c r="E96" s="109"/>
      <c r="F96" s="109"/>
      <c r="G96" s="110"/>
    </row>
    <row r="97" spans="1:255" s="90" customFormat="1" ht="12" customHeight="1">
      <c r="A97" s="87"/>
      <c r="B97" s="134" t="s">
        <v>132</v>
      </c>
      <c r="C97" s="109"/>
      <c r="D97" s="109"/>
      <c r="E97" s="109"/>
      <c r="F97" s="109"/>
      <c r="G97" s="110"/>
    </row>
    <row r="98" spans="1:255" s="90" customFormat="1" ht="12" customHeight="1">
      <c r="A98" s="87"/>
      <c r="B98" s="134" t="s">
        <v>133</v>
      </c>
      <c r="C98" s="109"/>
      <c r="D98" s="109"/>
      <c r="E98" s="109"/>
      <c r="F98" s="109"/>
      <c r="G98" s="110"/>
    </row>
    <row r="99" spans="1:255" s="90" customFormat="1" ht="12" customHeight="1">
      <c r="A99" s="87"/>
      <c r="B99" s="135" t="s">
        <v>134</v>
      </c>
      <c r="C99" s="109"/>
      <c r="D99" s="109"/>
      <c r="E99" s="109"/>
      <c r="F99" s="109"/>
      <c r="G99" s="110"/>
    </row>
    <row r="100" spans="1:255" s="90" customFormat="1" ht="12" customHeight="1">
      <c r="A100" s="87"/>
      <c r="B100" s="135" t="s">
        <v>135</v>
      </c>
      <c r="C100" s="109"/>
      <c r="D100" s="109"/>
      <c r="E100" s="109"/>
      <c r="F100" s="109"/>
      <c r="G100" s="110"/>
    </row>
    <row r="101" spans="1:255" s="90" customFormat="1" ht="12" customHeight="1">
      <c r="A101" s="87"/>
      <c r="B101" s="134" t="s">
        <v>136</v>
      </c>
      <c r="C101" s="109"/>
      <c r="D101" s="109"/>
      <c r="E101" s="109"/>
      <c r="F101" s="109"/>
      <c r="G101" s="110"/>
    </row>
    <row r="102" spans="1:255" s="90" customFormat="1" ht="12" customHeight="1">
      <c r="A102" s="87"/>
      <c r="B102" s="134" t="s">
        <v>137</v>
      </c>
      <c r="C102" s="117"/>
      <c r="D102" s="117"/>
      <c r="E102" s="117"/>
      <c r="F102" s="117"/>
      <c r="G102" s="118"/>
    </row>
    <row r="103" spans="1:255" s="90" customFormat="1" ht="12" customHeight="1">
      <c r="A103" s="87"/>
      <c r="B103" s="134" t="s">
        <v>138</v>
      </c>
      <c r="C103" s="109"/>
      <c r="D103" s="109"/>
      <c r="E103" s="109"/>
      <c r="F103" s="109"/>
      <c r="G103" s="110"/>
    </row>
    <row r="104" spans="1:255" s="90" customFormat="1" ht="12" customHeight="1" thickBot="1">
      <c r="A104" s="87"/>
      <c r="B104" s="136" t="s">
        <v>139</v>
      </c>
      <c r="C104" s="137"/>
      <c r="D104" s="137"/>
      <c r="E104" s="137"/>
      <c r="F104" s="137"/>
      <c r="G104" s="138"/>
    </row>
    <row r="105" spans="1:255" s="90" customFormat="1" ht="12" customHeight="1">
      <c r="B105" s="116"/>
      <c r="C105" s="117"/>
      <c r="D105" s="117"/>
      <c r="E105" s="117"/>
      <c r="F105" s="117"/>
      <c r="G105" s="92"/>
    </row>
    <row r="106" spans="1:255" s="93" customFormat="1" ht="9">
      <c r="A106" s="91"/>
      <c r="B106" s="57"/>
      <c r="C106" s="31"/>
      <c r="D106" s="31"/>
      <c r="E106" s="31"/>
      <c r="F106" s="31"/>
      <c r="G106" s="92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  <c r="EU106" s="91"/>
      <c r="EV106" s="91"/>
      <c r="EW106" s="91"/>
      <c r="EX106" s="91"/>
      <c r="EY106" s="91"/>
      <c r="EZ106" s="91"/>
      <c r="FA106" s="91"/>
      <c r="FB106" s="91"/>
      <c r="FC106" s="91"/>
      <c r="FD106" s="91"/>
      <c r="FE106" s="91"/>
      <c r="FF106" s="91"/>
      <c r="FG106" s="91"/>
      <c r="FH106" s="91"/>
      <c r="FI106" s="91"/>
      <c r="FJ106" s="91"/>
      <c r="FK106" s="91"/>
      <c r="FL106" s="91"/>
      <c r="FM106" s="91"/>
      <c r="FN106" s="91"/>
      <c r="FO106" s="91"/>
      <c r="FP106" s="91"/>
      <c r="FQ106" s="91"/>
      <c r="FR106" s="91"/>
      <c r="FS106" s="91"/>
      <c r="FT106" s="91"/>
      <c r="FU106" s="91"/>
      <c r="FV106" s="91"/>
      <c r="FW106" s="91"/>
      <c r="FX106" s="91"/>
      <c r="FY106" s="91"/>
      <c r="FZ106" s="91"/>
      <c r="GA106" s="91"/>
      <c r="GB106" s="91"/>
      <c r="GC106" s="91"/>
      <c r="GD106" s="91"/>
      <c r="GE106" s="91"/>
      <c r="GF106" s="91"/>
      <c r="GG106" s="91"/>
      <c r="GH106" s="91"/>
      <c r="GI106" s="91"/>
      <c r="GJ106" s="91"/>
      <c r="GK106" s="91"/>
      <c r="GL106" s="91"/>
      <c r="GM106" s="91"/>
      <c r="GN106" s="91"/>
      <c r="GO106" s="91"/>
      <c r="GP106" s="91"/>
      <c r="GQ106" s="91"/>
      <c r="GR106" s="91"/>
      <c r="GS106" s="91"/>
      <c r="GT106" s="91"/>
      <c r="GU106" s="91"/>
      <c r="GV106" s="91"/>
      <c r="GW106" s="91"/>
      <c r="GX106" s="91"/>
      <c r="GY106" s="91"/>
      <c r="GZ106" s="91"/>
      <c r="HA106" s="91"/>
      <c r="HB106" s="91"/>
      <c r="HC106" s="91"/>
      <c r="HD106" s="91"/>
      <c r="HE106" s="91"/>
      <c r="HF106" s="91"/>
      <c r="HG106" s="91"/>
      <c r="HH106" s="91"/>
      <c r="HI106" s="91"/>
      <c r="HJ106" s="91"/>
      <c r="HK106" s="91"/>
      <c r="HL106" s="91"/>
      <c r="HM106" s="91"/>
      <c r="HN106" s="91"/>
      <c r="HO106" s="91"/>
      <c r="HP106" s="91"/>
      <c r="HQ106" s="91"/>
      <c r="HR106" s="91"/>
      <c r="HS106" s="91"/>
      <c r="HT106" s="91"/>
      <c r="HU106" s="91"/>
      <c r="HV106" s="91"/>
      <c r="HW106" s="91"/>
      <c r="HX106" s="91"/>
      <c r="HY106" s="91"/>
      <c r="HZ106" s="91"/>
      <c r="IA106" s="91"/>
      <c r="IB106" s="91"/>
      <c r="IC106" s="91"/>
      <c r="ID106" s="91"/>
      <c r="IE106" s="91"/>
      <c r="IF106" s="91"/>
      <c r="IG106" s="91"/>
      <c r="IH106" s="91"/>
      <c r="II106" s="91"/>
      <c r="IJ106" s="91"/>
      <c r="IK106" s="91"/>
      <c r="IL106" s="91"/>
      <c r="IM106" s="91"/>
      <c r="IN106" s="91"/>
      <c r="IO106" s="91"/>
      <c r="IP106" s="91"/>
      <c r="IQ106" s="91"/>
      <c r="IR106" s="91"/>
      <c r="IS106" s="91"/>
      <c r="IT106" s="91"/>
      <c r="IU106" s="91"/>
    </row>
    <row r="107" spans="1:255" ht="11.25" customHeight="1" thickBot="1">
      <c r="B107" s="124" t="s">
        <v>35</v>
      </c>
      <c r="C107" s="125"/>
      <c r="D107" s="56"/>
      <c r="E107" s="23"/>
      <c r="F107" s="23"/>
      <c r="G107" s="29"/>
    </row>
    <row r="108" spans="1:255" ht="11.25" customHeight="1">
      <c r="B108" s="49" t="s">
        <v>26</v>
      </c>
      <c r="C108" s="24" t="s">
        <v>36</v>
      </c>
      <c r="D108" s="50" t="s">
        <v>37</v>
      </c>
      <c r="E108" s="23"/>
      <c r="F108" s="23"/>
      <c r="G108" s="29"/>
    </row>
    <row r="109" spans="1:255" ht="11.25" customHeight="1">
      <c r="B109" s="51" t="s">
        <v>38</v>
      </c>
      <c r="C109" s="25">
        <f>+G35</f>
        <v>1625000</v>
      </c>
      <c r="D109" s="52">
        <f>(C109/C115)</f>
        <v>0.12516845266643273</v>
      </c>
      <c r="E109" s="23"/>
      <c r="F109" s="23"/>
      <c r="G109" s="29"/>
    </row>
    <row r="110" spans="1:255" ht="11.25" customHeight="1">
      <c r="B110" s="51" t="s">
        <v>52</v>
      </c>
      <c r="C110" s="25">
        <f>+G41</f>
        <v>90000</v>
      </c>
      <c r="D110" s="52">
        <f>(C110/C115)</f>
        <v>6.9324066092178128E-3</v>
      </c>
      <c r="E110" s="23"/>
      <c r="F110" s="23"/>
      <c r="G110" s="29"/>
    </row>
    <row r="111" spans="1:255" ht="11.25" customHeight="1">
      <c r="B111" s="51" t="s">
        <v>39</v>
      </c>
      <c r="C111" s="25">
        <f>+G52</f>
        <v>383250</v>
      </c>
      <c r="D111" s="52">
        <f>(C111/C115)</f>
        <v>2.9520498144252522E-2</v>
      </c>
      <c r="E111" s="23"/>
      <c r="F111" s="23"/>
      <c r="G111" s="29"/>
    </row>
    <row r="112" spans="1:255" ht="11.25" customHeight="1">
      <c r="B112" s="51" t="s">
        <v>21</v>
      </c>
      <c r="C112" s="25">
        <f>+G77</f>
        <v>4643160</v>
      </c>
      <c r="D112" s="52">
        <f>(C112/C115)</f>
        <v>0.35764747857395313</v>
      </c>
      <c r="E112" s="23"/>
      <c r="F112" s="23"/>
      <c r="G112" s="29"/>
    </row>
    <row r="113" spans="2:7" ht="11.25" customHeight="1">
      <c r="B113" s="51" t="s">
        <v>40</v>
      </c>
      <c r="C113" s="26">
        <f>+G86</f>
        <v>5622880</v>
      </c>
      <c r="D113" s="52">
        <f>(C113/C115)</f>
        <v>0.43311211638709618</v>
      </c>
      <c r="E113" s="28"/>
      <c r="F113" s="28"/>
      <c r="G113" s="29"/>
    </row>
    <row r="114" spans="2:7" ht="11.25" customHeight="1">
      <c r="B114" s="51" t="s">
        <v>41</v>
      </c>
      <c r="C114" s="26">
        <f>+G89</f>
        <v>618214.5</v>
      </c>
      <c r="D114" s="52">
        <f>(C114/C115)</f>
        <v>4.7619047619047616E-2</v>
      </c>
      <c r="E114" s="28"/>
      <c r="F114" s="28"/>
      <c r="G114" s="29"/>
    </row>
    <row r="115" spans="2:7" ht="11.25" customHeight="1" thickBot="1">
      <c r="B115" s="53" t="s">
        <v>42</v>
      </c>
      <c r="C115" s="54">
        <f>SUM(C109:C114)</f>
        <v>12982504.5</v>
      </c>
      <c r="D115" s="55">
        <f>SUM(D109:D114)</f>
        <v>1</v>
      </c>
      <c r="E115" s="28"/>
      <c r="F115" s="28"/>
      <c r="G115" s="29"/>
    </row>
    <row r="116" spans="2:7" ht="11.25" customHeight="1">
      <c r="B116" s="47"/>
      <c r="C116" s="34"/>
      <c r="D116" s="34"/>
      <c r="E116" s="34"/>
      <c r="F116" s="34"/>
      <c r="G116" s="29"/>
    </row>
    <row r="117" spans="2:7" ht="11.25" customHeight="1">
      <c r="B117" s="48"/>
      <c r="C117" s="34"/>
      <c r="D117" s="34"/>
      <c r="E117" s="34"/>
      <c r="F117" s="34"/>
      <c r="G117" s="29"/>
    </row>
    <row r="118" spans="2:7" ht="11.25" customHeight="1" thickBot="1">
      <c r="B118" s="61"/>
      <c r="C118" s="62" t="s">
        <v>140</v>
      </c>
      <c r="D118" s="63"/>
      <c r="E118" s="64"/>
      <c r="F118" s="27"/>
      <c r="G118" s="29"/>
    </row>
    <row r="119" spans="2:7" ht="11.25" customHeight="1">
      <c r="B119" s="65" t="s">
        <v>47</v>
      </c>
      <c r="C119" s="101">
        <v>2400</v>
      </c>
      <c r="D119" s="101">
        <v>2800</v>
      </c>
      <c r="E119" s="102">
        <v>3200</v>
      </c>
      <c r="F119" s="60"/>
      <c r="G119" s="30"/>
    </row>
    <row r="120" spans="2:7" ht="11.25" customHeight="1" thickBot="1">
      <c r="B120" s="53" t="s">
        <v>141</v>
      </c>
      <c r="C120" s="69">
        <f>(G90/C119)</f>
        <v>5409.3768749999999</v>
      </c>
      <c r="D120" s="69">
        <f>(G90/D119)</f>
        <v>4636.6087500000003</v>
      </c>
      <c r="E120" s="70">
        <f>(G90/E119)</f>
        <v>4057.0326562499999</v>
      </c>
      <c r="F120" s="60"/>
      <c r="G120" s="30"/>
    </row>
    <row r="121" spans="2:7" ht="11.25" customHeight="1">
      <c r="B121" s="58" t="s">
        <v>43</v>
      </c>
      <c r="C121" s="31"/>
      <c r="D121" s="31"/>
      <c r="E121" s="31"/>
      <c r="F121" s="31"/>
      <c r="G121" s="31"/>
    </row>
  </sheetData>
  <mergeCells count="8">
    <mergeCell ref="B107:C10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 PRIMOR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2023-02-13T14:03:52Z</dcterms:modified>
</cp:coreProperties>
</file>