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ZAPALLO ITALIANO TARDI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75" i="1" l="1"/>
  <c r="G58" i="1"/>
  <c r="G59" i="1"/>
  <c r="G60" i="1"/>
  <c r="G61" i="1"/>
  <c r="G62" i="1"/>
  <c r="G64" i="1"/>
  <c r="G65" i="1"/>
  <c r="G66" i="1"/>
  <c r="G68" i="1"/>
  <c r="G69" i="1"/>
  <c r="G70" i="1"/>
  <c r="G46" i="1"/>
  <c r="G45" i="1"/>
  <c r="G44" i="1"/>
  <c r="G28" i="1"/>
  <c r="G27" i="1"/>
  <c r="G26" i="1"/>
  <c r="G25" i="1"/>
  <c r="G24" i="1"/>
  <c r="G23" i="1"/>
  <c r="G22" i="1"/>
  <c r="G21" i="1"/>
  <c r="G57" i="1" l="1"/>
  <c r="G39" i="1"/>
  <c r="G38" i="1"/>
  <c r="G40" i="1" s="1"/>
  <c r="G30" i="1"/>
  <c r="G31" i="1"/>
  <c r="G76" i="1" l="1"/>
  <c r="G77" i="1"/>
  <c r="G55" i="1"/>
  <c r="G71" i="1" s="1"/>
  <c r="G78" i="1" l="1"/>
  <c r="G49" i="1"/>
  <c r="G48" i="1"/>
  <c r="G33" i="1"/>
  <c r="G32" i="1"/>
  <c r="G29" i="1"/>
  <c r="G34" i="1" s="1"/>
  <c r="G47" i="1" l="1"/>
  <c r="G50" i="1" s="1"/>
  <c r="C102" i="1" l="1"/>
  <c r="C101" i="1" l="1"/>
  <c r="G83" i="1" l="1"/>
  <c r="C105" i="1"/>
  <c r="C104" i="1" l="1"/>
  <c r="C103" i="1"/>
  <c r="G80" i="1" l="1"/>
  <c r="G81" i="1" l="1"/>
  <c r="G82" i="1" l="1"/>
  <c r="G84" i="1" s="1"/>
  <c r="C106" i="1"/>
  <c r="C112" i="1" l="1"/>
  <c r="C107" i="1"/>
  <c r="D112" i="1"/>
  <c r="E112" i="1"/>
  <c r="D106" i="1" l="1"/>
  <c r="D102" i="1"/>
  <c r="D104" i="1"/>
  <c r="D101" i="1"/>
  <c r="D103" i="1"/>
  <c r="D105" i="1"/>
  <c r="D107" i="1" l="1"/>
</calcChain>
</file>

<file path=xl/sharedStrings.xml><?xml version="1.0" encoding="utf-8"?>
<sst xmlns="http://schemas.openxmlformats.org/spreadsheetml/2006/main" count="212" uniqueCount="135">
  <si>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</si>
  <si>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</si>
  <si>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</si>
  <si>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</si>
  <si>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</si>
  <si>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</si>
  <si>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</si>
  <si>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</si>
  <si>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</si>
  <si>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</si>
  <si>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</si>
  <si>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</si>
  <si>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</si>
  <si>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</si>
  <si>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</si>
  <si>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</si>
  <si>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</si>
  <si>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</si>
  <si>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</si>
  <si>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</si>
  <si>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</si>
  <si>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</si>
  <si>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</si>
  <si>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</si>
  <si>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</si>
  <si>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</si>
  <si>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</si>
  <si>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</si>
  <si>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</si>
  <si>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</si>
  <si>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</si>
  <si>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</si>
  <si>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</si>
  <si>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</si>
  <si>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</si>
  <si>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</si>
  <si>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</si>
  <si>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</si>
  <si>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</si>
  <si>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</si>
  <si>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</si>
  <si>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</si>
  <si>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</si>
  <si>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</si>
  <si>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</si>
  <si>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</si>
  <si>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</si>
  <si>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</si>
  <si>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Doñihue</t>
  </si>
  <si>
    <t>kg</t>
  </si>
  <si>
    <t>Enero</t>
  </si>
  <si>
    <t xml:space="preserve">INGRESO ESPERADO, con IVA ($) </t>
  </si>
  <si>
    <t>Servicios</t>
  </si>
  <si>
    <t>COSTOS DIRECTOS DE PRODUCCION POR HECTAREA (INCLUYE IVA)</t>
  </si>
  <si>
    <t>JORNADAS ANIMAL</t>
  </si>
  <si>
    <t>FERTILIZANTES</t>
  </si>
  <si>
    <t>Nitrato de calcio</t>
  </si>
  <si>
    <t>Nitrato de potasio</t>
  </si>
  <si>
    <t>Septiembre</t>
  </si>
  <si>
    <t>INSECTICIDAS</t>
  </si>
  <si>
    <t>Septiembre - Octubre</t>
  </si>
  <si>
    <t>Otros gastos de venta</t>
  </si>
  <si>
    <t>Medio</t>
  </si>
  <si>
    <t>Lib. B. O'Higgins</t>
  </si>
  <si>
    <t>Mercado mayorista</t>
  </si>
  <si>
    <t>Aradura</t>
  </si>
  <si>
    <t>Octubre</t>
  </si>
  <si>
    <t>Noviembre</t>
  </si>
  <si>
    <t>c/u</t>
  </si>
  <si>
    <t>Octubre - Noviembre</t>
  </si>
  <si>
    <t>Previcur Energy 840 SL</t>
  </si>
  <si>
    <t>Amistar Top</t>
  </si>
  <si>
    <t>Aliette 80 WP</t>
  </si>
  <si>
    <t>global</t>
  </si>
  <si>
    <t>PRECIO ESPERADO ($/uni)</t>
  </si>
  <si>
    <t>Todas</t>
  </si>
  <si>
    <t>Limpia manual y sellado</t>
  </si>
  <si>
    <t>Diciembre</t>
  </si>
  <si>
    <t>Surqueadura</t>
  </si>
  <si>
    <t>JA</t>
  </si>
  <si>
    <t>JM</t>
  </si>
  <si>
    <t>Rastraje (2)</t>
  </si>
  <si>
    <t>u</t>
  </si>
  <si>
    <t>L</t>
  </si>
  <si>
    <t>Arauco</t>
  </si>
  <si>
    <t>Octubre - Diciembre</t>
  </si>
  <si>
    <t>Heladas, lluvia excesiva o extemporánea, sequía</t>
  </si>
  <si>
    <t xml:space="preserve">RENDIMIENTO (Cajas/há) </t>
  </si>
  <si>
    <t>Julio</t>
  </si>
  <si>
    <t xml:space="preserve">Riego post trasplante </t>
  </si>
  <si>
    <t>Aplicación de fungicida</t>
  </si>
  <si>
    <t>Riego</t>
  </si>
  <si>
    <t>Aplicación de bioestimulante (2)</t>
  </si>
  <si>
    <t>Fertilizar en surco</t>
  </si>
  <si>
    <t>Riegos (4)</t>
  </si>
  <si>
    <t>Aplicación de insecticida</t>
  </si>
  <si>
    <t xml:space="preserve">Riego </t>
  </si>
  <si>
    <t>Aplicación de bioestimulante</t>
  </si>
  <si>
    <t>Cosecha corte, acarreo y carga</t>
  </si>
  <si>
    <t xml:space="preserve">Octubre - Diciembre </t>
  </si>
  <si>
    <t>Pasar cultivadora y mover surco</t>
  </si>
  <si>
    <t>Mayo - Junio</t>
  </si>
  <si>
    <t>Aplicación de fertilizante</t>
  </si>
  <si>
    <t>Melgadura, preparación de mesas</t>
  </si>
  <si>
    <t>Acequiadura</t>
  </si>
  <si>
    <t>Aporca</t>
  </si>
  <si>
    <t>SEMILLAS O PLANTIN</t>
  </si>
  <si>
    <t>Plantin ZAPALLO ITALIANO</t>
  </si>
  <si>
    <t>Mezcla Hortalicera 17-20-20</t>
  </si>
  <si>
    <t>Urea Granulada</t>
  </si>
  <si>
    <t>Fosfimax 40-20</t>
  </si>
  <si>
    <t>Basfoliar Algae SL</t>
  </si>
  <si>
    <t>FUNGICIDAS</t>
  </si>
  <si>
    <t>Junio-Septiembre</t>
  </si>
  <si>
    <t>Agosto-Septiembre</t>
  </si>
  <si>
    <t>Pirimor</t>
  </si>
  <si>
    <t xml:space="preserve">Punto 70 WP </t>
  </si>
  <si>
    <t xml:space="preserve">Karate Zeon </t>
  </si>
  <si>
    <t>Cajas plataneras</t>
  </si>
  <si>
    <t>Flete</t>
  </si>
  <si>
    <t>Enero-Marzo</t>
  </si>
  <si>
    <t>Enero - Marzo</t>
  </si>
  <si>
    <t xml:space="preserve">Trasplante 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</si>
  <si>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</si>
  <si>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</si>
  <si>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</si>
  <si>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</si>
  <si>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</si>
  <si>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$ 5810 pondera categoria 1ª y 2ª de producto colocado en el mercado mayorista (ODEPA 2023, precios enero)</t>
  </si>
  <si>
    <t>7. Producción a un 85% considerando pérdidas de un 15%.</t>
  </si>
  <si>
    <t xml:space="preserve">8. Densidad de plantación 8333 plantas/ha (1,5 m X 0,8 m) </t>
  </si>
  <si>
    <t>9. Cajas con 60 unidades promedio</t>
  </si>
  <si>
    <t>ZAPALLO ITALIANO TARDIO</t>
  </si>
  <si>
    <t>ESCENARIOS COSTO UNITARIO  ($/CAJAS)</t>
  </si>
  <si>
    <t>Costo unitario ($/CAJAS)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</si>
</sst>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#,##0_ ;\-#,##0\ "/>
    <numFmt numFmtId="170" formatCode="[$-C0A]d\-mmm;@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7" fillId="0" borderId="55" xfId="0" applyFont="1" applyFill="1" applyBorder="1"/>
    <xf numFmtId="0" fontId="27" fillId="0" borderId="55" xfId="0" applyFont="1" applyFill="1" applyBorder="1" applyAlignment="1">
      <alignment horizontal="center"/>
    </xf>
    <xf numFmtId="3" fontId="27" fillId="0" borderId="55" xfId="0" applyNumberFormat="1" applyFont="1" applyFill="1" applyBorder="1" applyAlignment="1">
      <alignment horizontal="right"/>
    </xf>
    <xf numFmtId="0" fontId="28" fillId="0" borderId="16" xfId="0" applyFont="1" applyBorder="1"/>
    <xf numFmtId="0" fontId="28" fillId="0" borderId="42" xfId="0" applyFont="1" applyBorder="1"/>
    <xf numFmtId="0" fontId="27" fillId="0" borderId="55" xfId="0" applyFont="1" applyFill="1" applyBorder="1" applyAlignment="1">
      <alignment horizontal="right"/>
    </xf>
    <xf numFmtId="3" fontId="27" fillId="0" borderId="55" xfId="0" applyNumberFormat="1" applyFont="1" applyBorder="1" applyAlignment="1">
      <alignment horizontal="right" vertical="center"/>
    </xf>
    <xf numFmtId="17" fontId="27" fillId="0" borderId="55" xfId="0" applyNumberFormat="1" applyFont="1" applyBorder="1" applyAlignment="1">
      <alignment horizontal="right" vertical="center"/>
    </xf>
    <xf numFmtId="169" fontId="27" fillId="0" borderId="55" xfId="0" applyNumberFormat="1" applyFont="1" applyFill="1" applyBorder="1" applyAlignment="1">
      <alignment horizontal="right" vertical="center"/>
    </xf>
    <xf numFmtId="0" fontId="27" fillId="0" borderId="55" xfId="0" applyFont="1" applyBorder="1" applyAlignment="1">
      <alignment horizontal="right" vertical="center" wrapText="1"/>
    </xf>
    <xf numFmtId="49" fontId="12" fillId="2" borderId="16" xfId="0" applyNumberFormat="1" applyFont="1" applyFill="1" applyBorder="1" applyAlignment="1">
      <alignment vertical="center"/>
    </xf>
    <xf numFmtId="0" fontId="14" fillId="2" borderId="16" xfId="0" applyFont="1" applyFill="1" applyBorder="1"/>
    <xf numFmtId="164" fontId="9" fillId="2" borderId="4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49" fontId="8" fillId="3" borderId="51" xfId="0" applyNumberFormat="1" applyFont="1" applyFill="1" applyBorder="1" applyAlignment="1">
      <alignment vertical="center"/>
    </xf>
    <xf numFmtId="3" fontId="8" fillId="3" borderId="51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4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4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70" fontId="27" fillId="0" borderId="55" xfId="0" applyNumberFormat="1" applyFont="1" applyBorder="1" applyAlignment="1">
      <alignment horizontal="right" vertical="center"/>
    </xf>
    <xf numFmtId="0" fontId="28" fillId="0" borderId="41" xfId="0" applyFont="1" applyFill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8" fillId="0" borderId="43" xfId="0" applyFont="1" applyFill="1" applyBorder="1" applyAlignment="1">
      <alignment vertical="center"/>
    </xf>
    <xf numFmtId="0" fontId="28" fillId="0" borderId="44" xfId="0" applyFont="1" applyBorder="1"/>
    <xf numFmtId="0" fontId="28" fillId="0" borderId="45" xfId="0" applyFont="1" applyBorder="1"/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3"/>
  <sheetViews>
    <sheetView showGridLines="0" tabSelected="1" zoomScale="124" zoomScaleNormal="124" workbookViewId="0">
      <selection activeCell="G10" sqref="G10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5" customFormat="1" ht="27.75" customHeight="1">
      <c r="A9" s="71"/>
      <c r="B9" s="72" t="s">
        <v>0</v>
      </c>
      <c r="C9" s="112" t="s">
        <v>132</v>
      </c>
      <c r="D9" s="73"/>
      <c r="E9" s="127" t="s">
        <v>87</v>
      </c>
      <c r="F9" s="128"/>
      <c r="G9" s="112">
        <v>2500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</row>
    <row r="10" spans="1:255" s="75" customFormat="1" ht="25.5" customHeight="1">
      <c r="A10" s="71"/>
      <c r="B10" s="76" t="s">
        <v>1</v>
      </c>
      <c r="C10" s="113" t="s">
        <v>84</v>
      </c>
      <c r="D10" s="73"/>
      <c r="E10" s="125" t="s">
        <v>2</v>
      </c>
      <c r="F10" s="126"/>
      <c r="G10" s="113" t="s">
        <v>120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</row>
    <row r="11" spans="1:255" s="75" customFormat="1" ht="18" customHeight="1">
      <c r="A11" s="71"/>
      <c r="B11" s="76" t="s">
        <v>44</v>
      </c>
      <c r="C11" s="114" t="s">
        <v>62</v>
      </c>
      <c r="D11" s="73"/>
      <c r="E11" s="125" t="s">
        <v>74</v>
      </c>
      <c r="F11" s="126"/>
      <c r="G11" s="114">
        <v>5810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</row>
    <row r="12" spans="1:255" s="75" customFormat="1" ht="11.25" customHeight="1">
      <c r="A12" s="71"/>
      <c r="B12" s="76" t="s">
        <v>45</v>
      </c>
      <c r="C12" s="112" t="s">
        <v>63</v>
      </c>
      <c r="D12" s="73"/>
      <c r="E12" s="104" t="s">
        <v>51</v>
      </c>
      <c r="F12" s="105"/>
      <c r="G12" s="114">
        <f>G9*G11</f>
        <v>14525000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</row>
    <row r="13" spans="1:255" s="75" customFormat="1" ht="15" customHeight="1">
      <c r="A13" s="71"/>
      <c r="B13" s="76" t="s">
        <v>46</v>
      </c>
      <c r="C13" s="115" t="s">
        <v>48</v>
      </c>
      <c r="D13" s="73"/>
      <c r="E13" s="125" t="s">
        <v>3</v>
      </c>
      <c r="F13" s="126"/>
      <c r="G13" s="115" t="s">
        <v>64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</row>
    <row r="14" spans="1:255" s="75" customFormat="1" ht="15">
      <c r="A14" s="71"/>
      <c r="B14" s="76" t="s">
        <v>4</v>
      </c>
      <c r="C14" s="113" t="s">
        <v>75</v>
      </c>
      <c r="D14" s="73"/>
      <c r="E14" s="125" t="s">
        <v>5</v>
      </c>
      <c r="F14" s="126"/>
      <c r="G14" s="133" t="s">
        <v>121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</row>
    <row r="15" spans="1:255" s="75" customFormat="1" ht="40.5" customHeight="1">
      <c r="A15" s="71"/>
      <c r="B15" s="76" t="s">
        <v>6</v>
      </c>
      <c r="C15" s="115" t="s">
        <v>50</v>
      </c>
      <c r="D15" s="73"/>
      <c r="E15" s="129" t="s">
        <v>7</v>
      </c>
      <c r="F15" s="130"/>
      <c r="G15" s="115" t="s">
        <v>86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</row>
    <row r="16" spans="1:255" ht="12" customHeight="1">
      <c r="A16" s="2"/>
      <c r="B16" s="77"/>
      <c r="C16" s="6"/>
      <c r="D16" s="7"/>
      <c r="E16" s="8"/>
      <c r="F16" s="8"/>
      <c r="G16" s="78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1" t="s">
        <v>53</v>
      </c>
      <c r="C17" s="132"/>
      <c r="D17" s="132"/>
      <c r="E17" s="132"/>
      <c r="F17" s="132"/>
      <c r="G17" s="13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79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0" t="s">
        <v>8</v>
      </c>
      <c r="C19" s="81"/>
      <c r="D19" s="82"/>
      <c r="E19" s="82"/>
      <c r="F19" s="83"/>
      <c r="G19" s="84"/>
    </row>
    <row r="20" spans="1:255" ht="24" customHeight="1">
      <c r="A20" s="5"/>
      <c r="B20" s="85" t="s">
        <v>9</v>
      </c>
      <c r="C20" s="86" t="s">
        <v>10</v>
      </c>
      <c r="D20" s="86" t="s">
        <v>11</v>
      </c>
      <c r="E20" s="85" t="s">
        <v>12</v>
      </c>
      <c r="F20" s="86" t="s">
        <v>13</v>
      </c>
      <c r="G20" s="85" t="s">
        <v>14</v>
      </c>
    </row>
    <row r="21" spans="1:255" s="100" customFormat="1" ht="12" customHeight="1">
      <c r="A21" s="94"/>
      <c r="B21" s="95" t="s">
        <v>122</v>
      </c>
      <c r="C21" s="96" t="s">
        <v>15</v>
      </c>
      <c r="D21" s="96">
        <v>10</v>
      </c>
      <c r="E21" s="96" t="s">
        <v>88</v>
      </c>
      <c r="F21" s="97">
        <v>25000</v>
      </c>
      <c r="G21" s="98">
        <f t="shared" ref="G21:G28" si="0">D21*F21</f>
        <v>250000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</row>
    <row r="22" spans="1:255" s="100" customFormat="1" ht="12" customHeight="1">
      <c r="A22" s="94"/>
      <c r="B22" s="95" t="s">
        <v>89</v>
      </c>
      <c r="C22" s="96" t="s">
        <v>15</v>
      </c>
      <c r="D22" s="96">
        <v>1</v>
      </c>
      <c r="E22" s="96" t="s">
        <v>58</v>
      </c>
      <c r="F22" s="97">
        <v>25000</v>
      </c>
      <c r="G22" s="98">
        <f t="shared" si="0"/>
        <v>25000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</row>
    <row r="23" spans="1:255" s="100" customFormat="1" ht="12" customHeight="1">
      <c r="A23" s="94"/>
      <c r="B23" s="95" t="s">
        <v>90</v>
      </c>
      <c r="C23" s="96" t="s">
        <v>15</v>
      </c>
      <c r="D23" s="96">
        <v>3</v>
      </c>
      <c r="E23" s="96" t="s">
        <v>60</v>
      </c>
      <c r="F23" s="97">
        <v>25000</v>
      </c>
      <c r="G23" s="98">
        <f t="shared" si="0"/>
        <v>75000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s="100" customFormat="1" ht="12" customHeight="1">
      <c r="A24" s="94"/>
      <c r="B24" s="95" t="s">
        <v>76</v>
      </c>
      <c r="C24" s="96" t="s">
        <v>15</v>
      </c>
      <c r="D24" s="96">
        <v>3</v>
      </c>
      <c r="E24" s="96" t="s">
        <v>60</v>
      </c>
      <c r="F24" s="97">
        <v>25000</v>
      </c>
      <c r="G24" s="98">
        <f t="shared" si="0"/>
        <v>75000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</row>
    <row r="25" spans="1:255" s="100" customFormat="1" ht="12" customHeight="1">
      <c r="A25" s="94"/>
      <c r="B25" s="95" t="s">
        <v>91</v>
      </c>
      <c r="C25" s="96" t="s">
        <v>15</v>
      </c>
      <c r="D25" s="96">
        <v>2</v>
      </c>
      <c r="E25" s="96" t="s">
        <v>66</v>
      </c>
      <c r="F25" s="97">
        <v>25000</v>
      </c>
      <c r="G25" s="98">
        <f t="shared" si="0"/>
        <v>50000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</row>
    <row r="26" spans="1:255" s="100" customFormat="1" ht="12" customHeight="1">
      <c r="A26" s="94"/>
      <c r="B26" s="95" t="s">
        <v>92</v>
      </c>
      <c r="C26" s="96" t="s">
        <v>15</v>
      </c>
      <c r="D26" s="96">
        <v>2</v>
      </c>
      <c r="E26" s="96" t="s">
        <v>66</v>
      </c>
      <c r="F26" s="97">
        <v>25000</v>
      </c>
      <c r="G26" s="98">
        <f t="shared" si="0"/>
        <v>50000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</row>
    <row r="27" spans="1:255" s="100" customFormat="1" ht="12" customHeight="1">
      <c r="A27" s="94"/>
      <c r="B27" s="95" t="s">
        <v>93</v>
      </c>
      <c r="C27" s="96" t="s">
        <v>15</v>
      </c>
      <c r="D27" s="96">
        <v>1</v>
      </c>
      <c r="E27" s="96" t="s">
        <v>66</v>
      </c>
      <c r="F27" s="97">
        <v>25000</v>
      </c>
      <c r="G27" s="98">
        <f t="shared" si="0"/>
        <v>25000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</row>
    <row r="28" spans="1:255" s="100" customFormat="1" ht="12" customHeight="1">
      <c r="A28" s="94"/>
      <c r="B28" s="95" t="s">
        <v>94</v>
      </c>
      <c r="C28" s="96" t="s">
        <v>15</v>
      </c>
      <c r="D28" s="96">
        <v>2</v>
      </c>
      <c r="E28" s="96" t="s">
        <v>67</v>
      </c>
      <c r="F28" s="97">
        <v>25000</v>
      </c>
      <c r="G28" s="98">
        <f t="shared" si="0"/>
        <v>50000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s="100" customFormat="1" ht="12" customHeight="1">
      <c r="A29" s="94"/>
      <c r="B29" s="95" t="s">
        <v>95</v>
      </c>
      <c r="C29" s="96" t="s">
        <v>15</v>
      </c>
      <c r="D29" s="96">
        <v>2</v>
      </c>
      <c r="E29" s="96" t="s">
        <v>67</v>
      </c>
      <c r="F29" s="97">
        <v>25000</v>
      </c>
      <c r="G29" s="98">
        <f t="shared" ref="G29:G33" si="1">D29*F29</f>
        <v>50000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</row>
    <row r="30" spans="1:255" s="100" customFormat="1" ht="12" customHeight="1">
      <c r="A30" s="94"/>
      <c r="B30" s="95" t="s">
        <v>93</v>
      </c>
      <c r="C30" s="96" t="s">
        <v>15</v>
      </c>
      <c r="D30" s="96">
        <v>1</v>
      </c>
      <c r="E30" s="96" t="s">
        <v>67</v>
      </c>
      <c r="F30" s="97">
        <v>25000</v>
      </c>
      <c r="G30" s="98">
        <f t="shared" si="1"/>
        <v>25000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</row>
    <row r="31" spans="1:255" s="100" customFormat="1" ht="12" customHeight="1">
      <c r="A31" s="94"/>
      <c r="B31" s="95" t="s">
        <v>96</v>
      </c>
      <c r="C31" s="96" t="s">
        <v>15</v>
      </c>
      <c r="D31" s="96">
        <v>2</v>
      </c>
      <c r="E31" s="96" t="s">
        <v>77</v>
      </c>
      <c r="F31" s="97">
        <v>25000</v>
      </c>
      <c r="G31" s="98">
        <f t="shared" si="1"/>
        <v>50000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</row>
    <row r="32" spans="1:255" s="100" customFormat="1" ht="12" customHeight="1">
      <c r="A32" s="94"/>
      <c r="B32" s="95" t="s">
        <v>97</v>
      </c>
      <c r="C32" s="96" t="s">
        <v>15</v>
      </c>
      <c r="D32" s="96">
        <v>2</v>
      </c>
      <c r="E32" s="96" t="s">
        <v>77</v>
      </c>
      <c r="F32" s="97">
        <v>25000</v>
      </c>
      <c r="G32" s="98">
        <f t="shared" si="1"/>
        <v>50000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</row>
    <row r="33" spans="1:255" s="100" customFormat="1" ht="12" customHeight="1">
      <c r="A33" s="94"/>
      <c r="B33" s="95" t="s">
        <v>98</v>
      </c>
      <c r="C33" s="96" t="s">
        <v>15</v>
      </c>
      <c r="D33" s="96">
        <v>30</v>
      </c>
      <c r="E33" s="96" t="s">
        <v>99</v>
      </c>
      <c r="F33" s="97">
        <v>25000</v>
      </c>
      <c r="G33" s="98">
        <f t="shared" si="1"/>
        <v>750000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</row>
    <row r="34" spans="1:255" ht="11.25" customHeight="1">
      <c r="B34" s="16" t="s">
        <v>16</v>
      </c>
      <c r="C34" s="17"/>
      <c r="D34" s="17"/>
      <c r="E34" s="17"/>
      <c r="F34" s="18"/>
      <c r="G34" s="19">
        <f>SUM(G21:G33)</f>
        <v>1525000</v>
      </c>
    </row>
    <row r="35" spans="1:255" ht="15.75" customHeight="1">
      <c r="A35" s="5"/>
      <c r="B35" s="103"/>
      <c r="C35" s="14"/>
      <c r="D35" s="14"/>
      <c r="E35" s="14"/>
      <c r="F35" s="15"/>
      <c r="G35" s="15"/>
      <c r="K35" s="66"/>
    </row>
    <row r="36" spans="1:255" ht="12" customHeight="1">
      <c r="A36" s="5"/>
      <c r="B36" s="80" t="s">
        <v>54</v>
      </c>
      <c r="C36" s="81"/>
      <c r="D36" s="82"/>
      <c r="E36" s="82"/>
      <c r="F36" s="83"/>
      <c r="G36" s="84"/>
    </row>
    <row r="37" spans="1:255" ht="24" customHeight="1">
      <c r="A37" s="5"/>
      <c r="B37" s="85" t="s">
        <v>9</v>
      </c>
      <c r="C37" s="86" t="s">
        <v>10</v>
      </c>
      <c r="D37" s="86" t="s">
        <v>11</v>
      </c>
      <c r="E37" s="85" t="s">
        <v>12</v>
      </c>
      <c r="F37" s="86" t="s">
        <v>13</v>
      </c>
      <c r="G37" s="85" t="s">
        <v>14</v>
      </c>
    </row>
    <row r="38" spans="1:255" s="100" customFormat="1" ht="12" customHeight="1">
      <c r="A38" s="94"/>
      <c r="B38" s="95" t="s">
        <v>78</v>
      </c>
      <c r="C38" s="96" t="s">
        <v>79</v>
      </c>
      <c r="D38" s="96">
        <v>1</v>
      </c>
      <c r="E38" s="96" t="s">
        <v>66</v>
      </c>
      <c r="F38" s="97">
        <v>30000</v>
      </c>
      <c r="G38" s="98">
        <f t="shared" ref="G38:G39" si="2">D38*F38</f>
        <v>30000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</row>
    <row r="39" spans="1:255" s="100" customFormat="1" ht="12" customHeight="1">
      <c r="A39" s="94"/>
      <c r="B39" s="95" t="s">
        <v>100</v>
      </c>
      <c r="C39" s="96" t="s">
        <v>79</v>
      </c>
      <c r="D39" s="96">
        <v>2</v>
      </c>
      <c r="E39" s="96" t="s">
        <v>67</v>
      </c>
      <c r="F39" s="97">
        <v>30000</v>
      </c>
      <c r="G39" s="98">
        <f t="shared" si="2"/>
        <v>60000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</row>
    <row r="40" spans="1:255" ht="11.25" customHeight="1">
      <c r="B40" s="16" t="s">
        <v>17</v>
      </c>
      <c r="C40" s="17"/>
      <c r="D40" s="17"/>
      <c r="E40" s="17"/>
      <c r="F40" s="18"/>
      <c r="G40" s="19">
        <f>SUM(G38:G39)</f>
        <v>90000</v>
      </c>
    </row>
    <row r="41" spans="1:255" ht="15.75" customHeight="1">
      <c r="A41" s="5"/>
      <c r="B41" s="13"/>
      <c r="C41" s="14"/>
      <c r="D41" s="14"/>
      <c r="E41" s="14"/>
      <c r="F41" s="15"/>
      <c r="G41" s="15"/>
      <c r="K41" s="66"/>
    </row>
    <row r="42" spans="1:255" ht="12" customHeight="1">
      <c r="A42" s="5"/>
      <c r="B42" s="80" t="s">
        <v>18</v>
      </c>
      <c r="C42" s="81"/>
      <c r="D42" s="82"/>
      <c r="E42" s="82"/>
      <c r="F42" s="83"/>
      <c r="G42" s="84"/>
    </row>
    <row r="43" spans="1:255" ht="24" customHeight="1">
      <c r="A43" s="5"/>
      <c r="B43" s="85" t="s">
        <v>9</v>
      </c>
      <c r="C43" s="86" t="s">
        <v>10</v>
      </c>
      <c r="D43" s="86" t="s">
        <v>11</v>
      </c>
      <c r="E43" s="85" t="s">
        <v>12</v>
      </c>
      <c r="F43" s="86" t="s">
        <v>13</v>
      </c>
      <c r="G43" s="85" t="s">
        <v>14</v>
      </c>
    </row>
    <row r="44" spans="1:255" s="100" customFormat="1" ht="12" customHeight="1">
      <c r="A44" s="94"/>
      <c r="B44" s="95" t="s">
        <v>65</v>
      </c>
      <c r="C44" s="96" t="s">
        <v>80</v>
      </c>
      <c r="D44" s="96">
        <v>0.4</v>
      </c>
      <c r="E44" s="96" t="s">
        <v>101</v>
      </c>
      <c r="F44" s="97">
        <v>157500</v>
      </c>
      <c r="G44" s="98">
        <f>+D44*F44</f>
        <v>63000</v>
      </c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</row>
    <row r="45" spans="1:255" s="100" customFormat="1" ht="12" customHeight="1">
      <c r="A45" s="94"/>
      <c r="B45" s="95" t="s">
        <v>81</v>
      </c>
      <c r="C45" s="96" t="s">
        <v>80</v>
      </c>
      <c r="D45" s="96">
        <v>2</v>
      </c>
      <c r="E45" s="96" t="s">
        <v>101</v>
      </c>
      <c r="F45" s="97">
        <v>31500</v>
      </c>
      <c r="G45" s="98">
        <f t="shared" ref="G45:G46" si="3">+D45*F45</f>
        <v>63000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</row>
    <row r="46" spans="1:255" s="100" customFormat="1" ht="12" customHeight="1">
      <c r="A46" s="94"/>
      <c r="B46" s="95" t="s">
        <v>102</v>
      </c>
      <c r="C46" s="96" t="s">
        <v>80</v>
      </c>
      <c r="D46" s="96">
        <v>1</v>
      </c>
      <c r="E46" s="96" t="s">
        <v>101</v>
      </c>
      <c r="F46" s="97">
        <v>26250</v>
      </c>
      <c r="G46" s="98">
        <f t="shared" si="3"/>
        <v>26250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</row>
    <row r="47" spans="1:255" s="100" customFormat="1" ht="12" customHeight="1">
      <c r="A47" s="94"/>
      <c r="B47" s="95" t="s">
        <v>103</v>
      </c>
      <c r="C47" s="96" t="s">
        <v>80</v>
      </c>
      <c r="D47" s="96">
        <v>1</v>
      </c>
      <c r="E47" s="96" t="s">
        <v>101</v>
      </c>
      <c r="F47" s="97">
        <v>105000</v>
      </c>
      <c r="G47" s="98">
        <f>+D47*F47</f>
        <v>105000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</row>
    <row r="48" spans="1:255" s="100" customFormat="1" ht="12" customHeight="1">
      <c r="A48" s="94"/>
      <c r="B48" s="95" t="s">
        <v>104</v>
      </c>
      <c r="C48" s="96" t="s">
        <v>80</v>
      </c>
      <c r="D48" s="96">
        <v>1</v>
      </c>
      <c r="E48" s="96" t="s">
        <v>101</v>
      </c>
      <c r="F48" s="97">
        <v>31500</v>
      </c>
      <c r="G48" s="98">
        <f t="shared" ref="G48:G49" si="4">+D48*F48</f>
        <v>31500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</row>
    <row r="49" spans="1:255" s="100" customFormat="1" ht="12" customHeight="1">
      <c r="A49" s="94"/>
      <c r="B49" s="95" t="s">
        <v>105</v>
      </c>
      <c r="C49" s="96" t="s">
        <v>80</v>
      </c>
      <c r="D49" s="96">
        <v>1</v>
      </c>
      <c r="E49" s="96" t="s">
        <v>58</v>
      </c>
      <c r="F49" s="97">
        <v>31500</v>
      </c>
      <c r="G49" s="98">
        <f t="shared" si="4"/>
        <v>31500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</row>
    <row r="50" spans="1:255" ht="12" customHeight="1">
      <c r="A50" s="32"/>
      <c r="B50" s="120" t="s">
        <v>19</v>
      </c>
      <c r="C50" s="67"/>
      <c r="D50" s="67"/>
      <c r="E50" s="67"/>
      <c r="F50" s="68"/>
      <c r="G50" s="121">
        <f>SUM(G44:G49)</f>
        <v>320250</v>
      </c>
    </row>
    <row r="51" spans="1:255" ht="12" customHeight="1">
      <c r="A51" s="32"/>
      <c r="B51" s="103"/>
      <c r="C51" s="14"/>
      <c r="D51" s="14"/>
      <c r="E51" s="14"/>
      <c r="F51" s="15"/>
      <c r="G51" s="15"/>
    </row>
    <row r="52" spans="1:255" ht="12" customHeight="1">
      <c r="A52" s="5"/>
      <c r="B52" s="80" t="s">
        <v>20</v>
      </c>
      <c r="C52" s="81"/>
      <c r="D52" s="82"/>
      <c r="E52" s="82"/>
      <c r="F52" s="83"/>
      <c r="G52" s="84"/>
    </row>
    <row r="53" spans="1:255" ht="24" customHeight="1">
      <c r="A53" s="5"/>
      <c r="B53" s="85" t="s">
        <v>21</v>
      </c>
      <c r="C53" s="86" t="s">
        <v>22</v>
      </c>
      <c r="D53" s="86" t="s">
        <v>23</v>
      </c>
      <c r="E53" s="85" t="s">
        <v>12</v>
      </c>
      <c r="F53" s="86" t="s">
        <v>13</v>
      </c>
      <c r="G53" s="85" t="s">
        <v>14</v>
      </c>
    </row>
    <row r="54" spans="1:255" s="100" customFormat="1" ht="12" customHeight="1">
      <c r="A54" s="94"/>
      <c r="B54" s="122" t="s">
        <v>106</v>
      </c>
      <c r="C54" s="96"/>
      <c r="D54" s="96"/>
      <c r="E54" s="96"/>
      <c r="F54" s="97"/>
      <c r="G54" s="98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</row>
    <row r="55" spans="1:255" s="100" customFormat="1" ht="12" customHeight="1">
      <c r="A55" s="94"/>
      <c r="B55" s="119" t="s">
        <v>107</v>
      </c>
      <c r="C55" s="96" t="s">
        <v>82</v>
      </c>
      <c r="D55" s="96">
        <v>8333</v>
      </c>
      <c r="E55" s="96" t="s">
        <v>88</v>
      </c>
      <c r="F55" s="97">
        <v>200</v>
      </c>
      <c r="G55" s="98">
        <f t="shared" ref="G55:G70" si="5">+D55*F55</f>
        <v>1666600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</row>
    <row r="56" spans="1:255" s="100" customFormat="1" ht="12" customHeight="1">
      <c r="A56" s="94"/>
      <c r="B56" s="122" t="s">
        <v>55</v>
      </c>
      <c r="C56" s="96"/>
      <c r="D56" s="96"/>
      <c r="E56" s="96"/>
      <c r="F56" s="97"/>
      <c r="G56" s="98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</row>
    <row r="57" spans="1:255" s="100" customFormat="1" ht="12" customHeight="1">
      <c r="A57" s="94"/>
      <c r="B57" s="119" t="s">
        <v>108</v>
      </c>
      <c r="C57" s="96" t="s">
        <v>49</v>
      </c>
      <c r="D57" s="96">
        <v>500</v>
      </c>
      <c r="E57" s="96" t="s">
        <v>88</v>
      </c>
      <c r="F57" s="97">
        <v>1118</v>
      </c>
      <c r="G57" s="98">
        <f t="shared" si="5"/>
        <v>559000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</row>
    <row r="58" spans="1:255" s="100" customFormat="1" ht="12" customHeight="1">
      <c r="A58" s="94"/>
      <c r="B58" s="119" t="s">
        <v>57</v>
      </c>
      <c r="C58" s="96" t="s">
        <v>49</v>
      </c>
      <c r="D58" s="96">
        <v>400</v>
      </c>
      <c r="E58" s="96" t="s">
        <v>77</v>
      </c>
      <c r="F58" s="97">
        <v>1711.2</v>
      </c>
      <c r="G58" s="98">
        <f t="shared" si="5"/>
        <v>684480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</row>
    <row r="59" spans="1:255" s="100" customFormat="1" ht="12" customHeight="1">
      <c r="A59" s="94"/>
      <c r="B59" s="119" t="s">
        <v>56</v>
      </c>
      <c r="C59" s="96" t="s">
        <v>49</v>
      </c>
      <c r="D59" s="96">
        <v>200</v>
      </c>
      <c r="E59" s="96" t="s">
        <v>66</v>
      </c>
      <c r="F59" s="97">
        <v>1566</v>
      </c>
      <c r="G59" s="98">
        <f t="shared" si="5"/>
        <v>313200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</row>
    <row r="60" spans="1:255" s="100" customFormat="1" ht="12" customHeight="1">
      <c r="A60" s="94"/>
      <c r="B60" s="119" t="s">
        <v>109</v>
      </c>
      <c r="C60" s="96" t="s">
        <v>49</v>
      </c>
      <c r="D60" s="96">
        <v>400</v>
      </c>
      <c r="E60" s="96" t="s">
        <v>69</v>
      </c>
      <c r="F60" s="97">
        <v>1038</v>
      </c>
      <c r="G60" s="98">
        <f t="shared" si="5"/>
        <v>415200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</row>
    <row r="61" spans="1:255" s="100" customFormat="1" ht="12" customHeight="1">
      <c r="A61" s="94"/>
      <c r="B61" s="119" t="s">
        <v>110</v>
      </c>
      <c r="C61" s="96" t="s">
        <v>83</v>
      </c>
      <c r="D61" s="96">
        <v>9</v>
      </c>
      <c r="E61" s="96" t="s">
        <v>66</v>
      </c>
      <c r="F61" s="97">
        <v>18550</v>
      </c>
      <c r="G61" s="98">
        <f t="shared" si="5"/>
        <v>166950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</row>
    <row r="62" spans="1:255" s="100" customFormat="1" ht="12" customHeight="1">
      <c r="A62" s="94"/>
      <c r="B62" s="119" t="s">
        <v>111</v>
      </c>
      <c r="C62" s="96" t="s">
        <v>83</v>
      </c>
      <c r="D62" s="96">
        <v>5</v>
      </c>
      <c r="E62" s="96" t="s">
        <v>66</v>
      </c>
      <c r="F62" s="97">
        <v>12480</v>
      </c>
      <c r="G62" s="98">
        <f t="shared" si="5"/>
        <v>62400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</row>
    <row r="63" spans="1:255" s="100" customFormat="1" ht="12" customHeight="1">
      <c r="A63" s="94"/>
      <c r="B63" s="122" t="s">
        <v>112</v>
      </c>
      <c r="C63" s="96"/>
      <c r="D63" s="96"/>
      <c r="E63" s="96"/>
      <c r="F63" s="97"/>
      <c r="G63" s="98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</row>
    <row r="64" spans="1:255" s="100" customFormat="1" ht="12" customHeight="1">
      <c r="A64" s="94"/>
      <c r="B64" s="119" t="s">
        <v>70</v>
      </c>
      <c r="C64" s="96" t="s">
        <v>83</v>
      </c>
      <c r="D64" s="96">
        <v>0.5</v>
      </c>
      <c r="E64" s="96" t="s">
        <v>113</v>
      </c>
      <c r="F64" s="97">
        <v>86690</v>
      </c>
      <c r="G64" s="98">
        <f t="shared" si="5"/>
        <v>43345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</row>
    <row r="65" spans="1:255" s="100" customFormat="1" ht="12" customHeight="1">
      <c r="A65" s="94"/>
      <c r="B65" s="119" t="s">
        <v>71</v>
      </c>
      <c r="C65" s="96" t="s">
        <v>83</v>
      </c>
      <c r="D65" s="96">
        <v>1</v>
      </c>
      <c r="E65" s="96" t="s">
        <v>60</v>
      </c>
      <c r="F65" s="97">
        <v>111340</v>
      </c>
      <c r="G65" s="98">
        <f t="shared" si="5"/>
        <v>111340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</row>
    <row r="66" spans="1:255" s="100" customFormat="1" ht="12" customHeight="1">
      <c r="A66" s="94"/>
      <c r="B66" s="119" t="s">
        <v>72</v>
      </c>
      <c r="C66" s="96" t="s">
        <v>49</v>
      </c>
      <c r="D66" s="96">
        <v>3</v>
      </c>
      <c r="E66" s="96" t="s">
        <v>114</v>
      </c>
      <c r="F66" s="97">
        <v>46090</v>
      </c>
      <c r="G66" s="98">
        <f t="shared" si="5"/>
        <v>138270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</row>
    <row r="67" spans="1:255" s="100" customFormat="1" ht="12" customHeight="1">
      <c r="A67" s="94"/>
      <c r="B67" s="122" t="s">
        <v>59</v>
      </c>
      <c r="C67" s="96"/>
      <c r="D67" s="96"/>
      <c r="E67" s="96"/>
      <c r="F67" s="97"/>
      <c r="G67" s="98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</row>
    <row r="68" spans="1:255" s="100" customFormat="1" ht="12" customHeight="1">
      <c r="A68" s="94"/>
      <c r="B68" s="119" t="s">
        <v>115</v>
      </c>
      <c r="C68" s="96" t="s">
        <v>49</v>
      </c>
      <c r="D68" s="96">
        <v>1</v>
      </c>
      <c r="E68" s="96" t="s">
        <v>60</v>
      </c>
      <c r="F68" s="97">
        <v>121260</v>
      </c>
      <c r="G68" s="98">
        <f t="shared" si="5"/>
        <v>121260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</row>
    <row r="69" spans="1:255" s="100" customFormat="1" ht="12" customHeight="1">
      <c r="A69" s="94"/>
      <c r="B69" s="119" t="s">
        <v>116</v>
      </c>
      <c r="C69" s="96" t="s">
        <v>49</v>
      </c>
      <c r="D69" s="96">
        <v>0.5</v>
      </c>
      <c r="E69" s="96" t="s">
        <v>60</v>
      </c>
      <c r="F69" s="97">
        <v>76560</v>
      </c>
      <c r="G69" s="98">
        <f t="shared" si="5"/>
        <v>38280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</row>
    <row r="70" spans="1:255" s="100" customFormat="1" ht="12" customHeight="1">
      <c r="A70" s="94"/>
      <c r="B70" s="119" t="s">
        <v>117</v>
      </c>
      <c r="C70" s="96" t="s">
        <v>83</v>
      </c>
      <c r="D70" s="96">
        <v>0.5</v>
      </c>
      <c r="E70" s="96" t="s">
        <v>60</v>
      </c>
      <c r="F70" s="97">
        <v>47150</v>
      </c>
      <c r="G70" s="98">
        <f t="shared" si="5"/>
        <v>23575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</row>
    <row r="71" spans="1:255" ht="11.25" customHeight="1">
      <c r="B71" s="16" t="s">
        <v>24</v>
      </c>
      <c r="C71" s="17"/>
      <c r="D71" s="17"/>
      <c r="E71" s="17"/>
      <c r="F71" s="18"/>
      <c r="G71" s="19">
        <f>SUM(G54:G70)</f>
        <v>4343900</v>
      </c>
    </row>
    <row r="72" spans="1:255" ht="11.25" customHeight="1">
      <c r="B72" s="103"/>
      <c r="C72" s="14"/>
      <c r="D72" s="14"/>
      <c r="E72" s="20"/>
      <c r="F72" s="15"/>
      <c r="G72" s="15"/>
    </row>
    <row r="73" spans="1:255" ht="12" customHeight="1">
      <c r="A73" s="5"/>
      <c r="B73" s="80" t="s">
        <v>25</v>
      </c>
      <c r="C73" s="81"/>
      <c r="D73" s="82"/>
      <c r="E73" s="82"/>
      <c r="F73" s="83"/>
      <c r="G73" s="84"/>
    </row>
    <row r="74" spans="1:255" ht="24" customHeight="1">
      <c r="A74" s="5"/>
      <c r="B74" s="85" t="s">
        <v>26</v>
      </c>
      <c r="C74" s="86" t="s">
        <v>22</v>
      </c>
      <c r="D74" s="86" t="s">
        <v>23</v>
      </c>
      <c r="E74" s="85" t="s">
        <v>12</v>
      </c>
      <c r="F74" s="86" t="s">
        <v>13</v>
      </c>
      <c r="G74" s="85" t="s">
        <v>14</v>
      </c>
    </row>
    <row r="75" spans="1:255" s="100" customFormat="1" ht="12" customHeight="1">
      <c r="A75" s="94"/>
      <c r="B75" s="106" t="s">
        <v>118</v>
      </c>
      <c r="C75" s="107" t="s">
        <v>68</v>
      </c>
      <c r="D75" s="111">
        <v>2800</v>
      </c>
      <c r="E75" s="107" t="s">
        <v>66</v>
      </c>
      <c r="F75" s="108">
        <v>500</v>
      </c>
      <c r="G75" s="98">
        <f t="shared" ref="G75" si="6">+F75*D75</f>
        <v>1400000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  <c r="IJ75" s="99"/>
      <c r="IK75" s="99"/>
      <c r="IL75" s="99"/>
      <c r="IM75" s="99"/>
      <c r="IN75" s="99"/>
      <c r="IO75" s="99"/>
      <c r="IP75" s="99"/>
      <c r="IQ75" s="99"/>
      <c r="IR75" s="99"/>
      <c r="IS75" s="99"/>
      <c r="IT75" s="99"/>
      <c r="IU75" s="99"/>
    </row>
    <row r="76" spans="1:255" s="100" customFormat="1" ht="12" customHeight="1">
      <c r="A76" s="94"/>
      <c r="B76" s="106" t="s">
        <v>119</v>
      </c>
      <c r="C76" s="107" t="s">
        <v>68</v>
      </c>
      <c r="D76" s="111">
        <v>20</v>
      </c>
      <c r="E76" s="107" t="s">
        <v>85</v>
      </c>
      <c r="F76" s="108">
        <v>75000</v>
      </c>
      <c r="G76" s="98">
        <f t="shared" ref="G76:G77" si="7">+F76*D76</f>
        <v>1500000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</row>
    <row r="77" spans="1:255" s="100" customFormat="1" ht="12" customHeight="1">
      <c r="A77" s="94"/>
      <c r="B77" s="106" t="s">
        <v>61</v>
      </c>
      <c r="C77" s="107" t="s">
        <v>73</v>
      </c>
      <c r="D77" s="111">
        <v>4</v>
      </c>
      <c r="E77" s="107" t="s">
        <v>85</v>
      </c>
      <c r="F77" s="108">
        <v>80000</v>
      </c>
      <c r="G77" s="98">
        <f t="shared" si="7"/>
        <v>320000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99"/>
      <c r="GD77" s="99"/>
      <c r="GE77" s="99"/>
      <c r="GF77" s="99"/>
      <c r="GG77" s="99"/>
      <c r="GH77" s="99"/>
      <c r="GI77" s="99"/>
      <c r="GJ77" s="99"/>
      <c r="GK77" s="99"/>
      <c r="GL77" s="99"/>
      <c r="GM77" s="99"/>
      <c r="GN77" s="99"/>
      <c r="GO77" s="99"/>
      <c r="GP77" s="99"/>
      <c r="GQ77" s="99"/>
      <c r="GR77" s="99"/>
      <c r="GS77" s="99"/>
      <c r="GT77" s="99"/>
      <c r="GU77" s="99"/>
      <c r="GV77" s="99"/>
      <c r="GW77" s="99"/>
      <c r="GX77" s="99"/>
      <c r="GY77" s="99"/>
      <c r="GZ77" s="99"/>
      <c r="HA77" s="99"/>
      <c r="HB77" s="99"/>
      <c r="HC77" s="99"/>
      <c r="HD77" s="99"/>
      <c r="HE77" s="99"/>
      <c r="HF77" s="99"/>
      <c r="HG77" s="99"/>
      <c r="HH77" s="99"/>
      <c r="HI77" s="99"/>
      <c r="HJ77" s="99"/>
      <c r="HK77" s="99"/>
      <c r="HL77" s="99"/>
      <c r="HM77" s="99"/>
      <c r="HN77" s="99"/>
      <c r="HO77" s="99"/>
      <c r="HP77" s="99"/>
      <c r="HQ77" s="99"/>
      <c r="HR77" s="99"/>
      <c r="HS77" s="99"/>
      <c r="HT77" s="99"/>
      <c r="HU77" s="99"/>
      <c r="HV77" s="99"/>
      <c r="HW77" s="99"/>
      <c r="HX77" s="99"/>
      <c r="HY77" s="99"/>
      <c r="HZ77" s="99"/>
      <c r="IA77" s="99"/>
      <c r="IB77" s="99"/>
      <c r="IC77" s="99"/>
      <c r="ID77" s="99"/>
      <c r="IE77" s="99"/>
      <c r="IF77" s="99"/>
      <c r="IG77" s="99"/>
      <c r="IH77" s="99"/>
      <c r="II77" s="99"/>
      <c r="IJ77" s="99"/>
      <c r="IK77" s="99"/>
      <c r="IL77" s="99"/>
      <c r="IM77" s="99"/>
      <c r="IN77" s="99"/>
      <c r="IO77" s="99"/>
      <c r="IP77" s="99"/>
      <c r="IQ77" s="99"/>
      <c r="IR77" s="99"/>
      <c r="IS77" s="99"/>
      <c r="IT77" s="99"/>
      <c r="IU77" s="99"/>
    </row>
    <row r="78" spans="1:255" ht="11.25" customHeight="1">
      <c r="B78" s="16" t="s">
        <v>27</v>
      </c>
      <c r="C78" s="17"/>
      <c r="D78" s="17"/>
      <c r="E78" s="17"/>
      <c r="F78" s="18"/>
      <c r="G78" s="19">
        <f>SUM(G75:G77)</f>
        <v>3220000</v>
      </c>
    </row>
    <row r="79" spans="1:255" ht="11.25" customHeight="1">
      <c r="B79" s="35"/>
      <c r="C79" s="35"/>
      <c r="D79" s="35"/>
      <c r="E79" s="35"/>
      <c r="F79" s="36"/>
      <c r="G79" s="36"/>
    </row>
    <row r="80" spans="1:255" ht="11.25" customHeight="1">
      <c r="B80" s="37" t="s">
        <v>28</v>
      </c>
      <c r="C80" s="38"/>
      <c r="D80" s="38"/>
      <c r="E80" s="38"/>
      <c r="F80" s="38"/>
      <c r="G80" s="39">
        <f>G34+G40+G50+G71+G78</f>
        <v>9499150</v>
      </c>
    </row>
    <row r="81" spans="1:7" ht="11.25" customHeight="1">
      <c r="B81" s="40" t="s">
        <v>29</v>
      </c>
      <c r="C81" s="22"/>
      <c r="D81" s="22"/>
      <c r="E81" s="22"/>
      <c r="F81" s="22"/>
      <c r="G81" s="41">
        <f>G80*0.05</f>
        <v>474957.5</v>
      </c>
    </row>
    <row r="82" spans="1:7" ht="11.25" customHeight="1">
      <c r="B82" s="42" t="s">
        <v>30</v>
      </c>
      <c r="C82" s="21"/>
      <c r="D82" s="21"/>
      <c r="E82" s="21"/>
      <c r="F82" s="21"/>
      <c r="G82" s="43">
        <f>G81+G80</f>
        <v>9974107.5</v>
      </c>
    </row>
    <row r="83" spans="1:7" ht="11.25" customHeight="1">
      <c r="B83" s="40" t="s">
        <v>31</v>
      </c>
      <c r="C83" s="22"/>
      <c r="D83" s="22"/>
      <c r="E83" s="22"/>
      <c r="F83" s="22"/>
      <c r="G83" s="41">
        <f>G12</f>
        <v>14525000</v>
      </c>
    </row>
    <row r="84" spans="1:7" ht="11.25" customHeight="1">
      <c r="B84" s="44" t="s">
        <v>32</v>
      </c>
      <c r="C84" s="45"/>
      <c r="D84" s="45"/>
      <c r="E84" s="45"/>
      <c r="F84" s="45"/>
      <c r="G84" s="46">
        <f>G83-G82</f>
        <v>4550892.5</v>
      </c>
    </row>
    <row r="85" spans="1:7" ht="11.25" customHeight="1">
      <c r="B85" s="33" t="s">
        <v>33</v>
      </c>
      <c r="C85" s="34"/>
      <c r="D85" s="34"/>
      <c r="E85" s="34"/>
      <c r="F85" s="34"/>
      <c r="G85" s="29"/>
    </row>
    <row r="86" spans="1:7" ht="11.25" customHeight="1" thickBot="1">
      <c r="B86" s="47"/>
      <c r="C86" s="34"/>
      <c r="D86" s="34"/>
      <c r="E86" s="34"/>
      <c r="F86" s="34"/>
      <c r="G86" s="29"/>
    </row>
    <row r="87" spans="1:7" s="90" customFormat="1" ht="12" customHeight="1">
      <c r="A87" s="87"/>
      <c r="B87" s="59" t="s">
        <v>34</v>
      </c>
      <c r="C87" s="88"/>
      <c r="D87" s="88"/>
      <c r="E87" s="88"/>
      <c r="F87" s="88"/>
      <c r="G87" s="89"/>
    </row>
    <row r="88" spans="1:7" s="90" customFormat="1" ht="12" customHeight="1">
      <c r="A88" s="87"/>
      <c r="B88" s="134" t="s">
        <v>123</v>
      </c>
      <c r="C88" s="109"/>
      <c r="D88" s="109"/>
      <c r="E88" s="109"/>
      <c r="F88" s="109"/>
      <c r="G88" s="110"/>
    </row>
    <row r="89" spans="1:7" s="90" customFormat="1" ht="12" customHeight="1">
      <c r="A89" s="87"/>
      <c r="B89" s="134" t="s">
        <v>124</v>
      </c>
      <c r="C89" s="109"/>
      <c r="D89" s="109"/>
      <c r="E89" s="109"/>
      <c r="F89" s="109"/>
      <c r="G89" s="110"/>
    </row>
    <row r="90" spans="1:7" s="90" customFormat="1" ht="12" customHeight="1">
      <c r="A90" s="87"/>
      <c r="B90" s="134" t="s">
        <v>125</v>
      </c>
      <c r="C90" s="117"/>
      <c r="D90" s="117"/>
      <c r="E90" s="117"/>
      <c r="F90" s="117"/>
      <c r="G90" s="118"/>
    </row>
    <row r="91" spans="1:7" s="90" customFormat="1" ht="12" customHeight="1">
      <c r="A91" s="87"/>
      <c r="B91" s="135" t="s">
        <v>126</v>
      </c>
      <c r="C91" s="109"/>
      <c r="D91" s="109"/>
      <c r="E91" s="109"/>
      <c r="F91" s="109"/>
      <c r="G91" s="110"/>
    </row>
    <row r="92" spans="1:7" s="90" customFormat="1" ht="12" customHeight="1">
      <c r="A92" s="87"/>
      <c r="B92" s="135" t="s">
        <v>127</v>
      </c>
      <c r="C92" s="109"/>
      <c r="D92" s="109"/>
      <c r="E92" s="109"/>
      <c r="F92" s="109"/>
      <c r="G92" s="110"/>
    </row>
    <row r="93" spans="1:7" s="90" customFormat="1" ht="12" customHeight="1">
      <c r="A93" s="87"/>
      <c r="B93" s="134" t="s">
        <v>128</v>
      </c>
      <c r="C93" s="109"/>
      <c r="D93" s="109"/>
      <c r="E93" s="109"/>
      <c r="F93" s="109"/>
      <c r="G93" s="110"/>
    </row>
    <row r="94" spans="1:7" s="90" customFormat="1" ht="12" customHeight="1">
      <c r="A94" s="87"/>
      <c r="B94" s="134" t="s">
        <v>129</v>
      </c>
      <c r="C94" s="117"/>
      <c r="D94" s="117"/>
      <c r="E94" s="117"/>
      <c r="F94" s="117"/>
      <c r="G94" s="118"/>
    </row>
    <row r="95" spans="1:7" s="90" customFormat="1" ht="12" customHeight="1">
      <c r="A95" s="87"/>
      <c r="B95" s="134" t="s">
        <v>130</v>
      </c>
      <c r="C95" s="109"/>
      <c r="D95" s="109"/>
      <c r="E95" s="109"/>
      <c r="F95" s="109"/>
      <c r="G95" s="110"/>
    </row>
    <row r="96" spans="1:7" s="90" customFormat="1" ht="12" customHeight="1" thickBot="1">
      <c r="A96" s="87"/>
      <c r="B96" s="136" t="s">
        <v>131</v>
      </c>
      <c r="C96" s="137"/>
      <c r="D96" s="137"/>
      <c r="E96" s="137"/>
      <c r="F96" s="137"/>
      <c r="G96" s="138"/>
    </row>
    <row r="97" spans="1:255" s="90" customFormat="1" ht="12" customHeight="1">
      <c r="B97" s="116"/>
      <c r="C97" s="117"/>
      <c r="D97" s="117"/>
      <c r="E97" s="117"/>
      <c r="F97" s="117"/>
      <c r="G97" s="92"/>
    </row>
    <row r="98" spans="1:255" s="93" customFormat="1" ht="9">
      <c r="A98" s="91"/>
      <c r="B98" s="57"/>
      <c r="C98" s="31"/>
      <c r="D98" s="31"/>
      <c r="E98" s="31"/>
      <c r="F98" s="31"/>
      <c r="G98" s="92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91"/>
      <c r="DO98" s="91"/>
      <c r="DP98" s="91"/>
      <c r="DQ98" s="91"/>
      <c r="DR98" s="91"/>
      <c r="DS98" s="91"/>
      <c r="DT98" s="91"/>
      <c r="DU98" s="91"/>
      <c r="DV98" s="91"/>
      <c r="DW98" s="91"/>
      <c r="DX98" s="91"/>
      <c r="DY98" s="91"/>
      <c r="DZ98" s="91"/>
      <c r="EA98" s="91"/>
      <c r="EB98" s="91"/>
      <c r="EC98" s="91"/>
      <c r="ED98" s="91"/>
      <c r="EE98" s="91"/>
      <c r="EF98" s="91"/>
      <c r="EG98" s="91"/>
      <c r="EH98" s="91"/>
      <c r="EI98" s="91"/>
      <c r="EJ98" s="91"/>
      <c r="EK98" s="91"/>
      <c r="EL98" s="91"/>
      <c r="EM98" s="91"/>
      <c r="EN98" s="91"/>
      <c r="EO98" s="91"/>
      <c r="EP98" s="91"/>
      <c r="EQ98" s="91"/>
      <c r="ER98" s="91"/>
      <c r="ES98" s="91"/>
      <c r="ET98" s="91"/>
      <c r="EU98" s="91"/>
      <c r="EV98" s="91"/>
      <c r="EW98" s="91"/>
      <c r="EX98" s="91"/>
      <c r="EY98" s="91"/>
      <c r="EZ98" s="91"/>
      <c r="FA98" s="91"/>
      <c r="FB98" s="91"/>
      <c r="FC98" s="91"/>
      <c r="FD98" s="91"/>
      <c r="FE98" s="91"/>
      <c r="FF98" s="91"/>
      <c r="FG98" s="91"/>
      <c r="FH98" s="91"/>
      <c r="FI98" s="91"/>
      <c r="FJ98" s="91"/>
      <c r="FK98" s="91"/>
      <c r="FL98" s="91"/>
      <c r="FM98" s="91"/>
      <c r="FN98" s="91"/>
      <c r="FO98" s="91"/>
      <c r="FP98" s="91"/>
      <c r="FQ98" s="91"/>
      <c r="FR98" s="91"/>
      <c r="FS98" s="91"/>
      <c r="FT98" s="91"/>
      <c r="FU98" s="91"/>
      <c r="FV98" s="91"/>
      <c r="FW98" s="91"/>
      <c r="FX98" s="91"/>
      <c r="FY98" s="91"/>
      <c r="FZ98" s="91"/>
      <c r="GA98" s="91"/>
      <c r="GB98" s="91"/>
      <c r="GC98" s="91"/>
      <c r="GD98" s="91"/>
      <c r="GE98" s="91"/>
      <c r="GF98" s="91"/>
      <c r="GG98" s="91"/>
      <c r="GH98" s="91"/>
      <c r="GI98" s="91"/>
      <c r="GJ98" s="91"/>
      <c r="GK98" s="91"/>
      <c r="GL98" s="91"/>
      <c r="GM98" s="91"/>
      <c r="GN98" s="91"/>
      <c r="GO98" s="91"/>
      <c r="GP98" s="91"/>
      <c r="GQ98" s="91"/>
      <c r="GR98" s="91"/>
      <c r="GS98" s="91"/>
      <c r="GT98" s="91"/>
      <c r="GU98" s="91"/>
      <c r="GV98" s="91"/>
      <c r="GW98" s="91"/>
      <c r="GX98" s="91"/>
      <c r="GY98" s="91"/>
      <c r="GZ98" s="91"/>
      <c r="HA98" s="91"/>
      <c r="HB98" s="91"/>
      <c r="HC98" s="91"/>
      <c r="HD98" s="91"/>
      <c r="HE98" s="91"/>
      <c r="HF98" s="91"/>
      <c r="HG98" s="91"/>
      <c r="HH98" s="91"/>
      <c r="HI98" s="91"/>
      <c r="HJ98" s="91"/>
      <c r="HK98" s="91"/>
      <c r="HL98" s="91"/>
      <c r="HM98" s="91"/>
      <c r="HN98" s="91"/>
      <c r="HO98" s="91"/>
      <c r="HP98" s="91"/>
      <c r="HQ98" s="91"/>
      <c r="HR98" s="91"/>
      <c r="HS98" s="91"/>
      <c r="HT98" s="91"/>
      <c r="HU98" s="91"/>
      <c r="HV98" s="91"/>
      <c r="HW98" s="91"/>
      <c r="HX98" s="91"/>
      <c r="HY98" s="91"/>
      <c r="HZ98" s="91"/>
      <c r="IA98" s="91"/>
      <c r="IB98" s="91"/>
      <c r="IC98" s="91"/>
      <c r="ID98" s="91"/>
      <c r="IE98" s="91"/>
      <c r="IF98" s="91"/>
      <c r="IG98" s="91"/>
      <c r="IH98" s="91"/>
      <c r="II98" s="91"/>
      <c r="IJ98" s="91"/>
      <c r="IK98" s="91"/>
      <c r="IL98" s="91"/>
      <c r="IM98" s="91"/>
      <c r="IN98" s="91"/>
      <c r="IO98" s="91"/>
      <c r="IP98" s="91"/>
      <c r="IQ98" s="91"/>
      <c r="IR98" s="91"/>
      <c r="IS98" s="91"/>
      <c r="IT98" s="91"/>
      <c r="IU98" s="91"/>
    </row>
    <row r="99" spans="1:255" ht="11.25" customHeight="1" thickBot="1">
      <c r="B99" s="123" t="s">
        <v>35</v>
      </c>
      <c r="C99" s="124"/>
      <c r="D99" s="56"/>
      <c r="E99" s="23"/>
      <c r="F99" s="23"/>
      <c r="G99" s="29"/>
    </row>
    <row r="100" spans="1:255" ht="11.25" customHeight="1">
      <c r="B100" s="49" t="s">
        <v>26</v>
      </c>
      <c r="C100" s="24" t="s">
        <v>36</v>
      </c>
      <c r="D100" s="50" t="s">
        <v>37</v>
      </c>
      <c r="E100" s="23"/>
      <c r="F100" s="23"/>
      <c r="G100" s="29"/>
    </row>
    <row r="101" spans="1:255" ht="11.25" customHeight="1">
      <c r="B101" s="51" t="s">
        <v>38</v>
      </c>
      <c r="C101" s="25">
        <f>+G34</f>
        <v>1525000</v>
      </c>
      <c r="D101" s="52">
        <f>(C101/C107)</f>
        <v>0.15289588567197615</v>
      </c>
      <c r="E101" s="23"/>
      <c r="F101" s="23"/>
      <c r="G101" s="29"/>
    </row>
    <row r="102" spans="1:255" ht="11.25" customHeight="1">
      <c r="B102" s="51" t="s">
        <v>52</v>
      </c>
      <c r="C102" s="25">
        <f>+G40</f>
        <v>90000</v>
      </c>
      <c r="D102" s="52">
        <f>(C102/C107)</f>
        <v>9.023363744575642E-3</v>
      </c>
      <c r="E102" s="23"/>
      <c r="F102" s="23"/>
      <c r="G102" s="29"/>
    </row>
    <row r="103" spans="1:255" ht="11.25" customHeight="1">
      <c r="B103" s="51" t="s">
        <v>39</v>
      </c>
      <c r="C103" s="25">
        <f>+G50</f>
        <v>320250</v>
      </c>
      <c r="D103" s="52">
        <f>(C103/C107)</f>
        <v>3.2108135991114992E-2</v>
      </c>
      <c r="E103" s="23"/>
      <c r="F103" s="23"/>
      <c r="G103" s="29"/>
    </row>
    <row r="104" spans="1:255" ht="11.25" customHeight="1">
      <c r="B104" s="51" t="s">
        <v>21</v>
      </c>
      <c r="C104" s="25">
        <f>+G71</f>
        <v>4343900</v>
      </c>
      <c r="D104" s="52">
        <f>(C104/C107)</f>
        <v>0.43551766411180148</v>
      </c>
      <c r="E104" s="23"/>
      <c r="F104" s="23"/>
      <c r="G104" s="29"/>
    </row>
    <row r="105" spans="1:255" ht="11.25" customHeight="1">
      <c r="B105" s="51" t="s">
        <v>40</v>
      </c>
      <c r="C105" s="26">
        <f>+G78</f>
        <v>3220000</v>
      </c>
      <c r="D105" s="52">
        <f>(C105/C107)</f>
        <v>0.32283590286148411</v>
      </c>
      <c r="E105" s="28"/>
      <c r="F105" s="28"/>
      <c r="G105" s="29"/>
    </row>
    <row r="106" spans="1:255" ht="11.25" customHeight="1">
      <c r="B106" s="51" t="s">
        <v>41</v>
      </c>
      <c r="C106" s="26">
        <f>+G81</f>
        <v>474957.5</v>
      </c>
      <c r="D106" s="52">
        <f>(C106/C107)</f>
        <v>4.7619047619047616E-2</v>
      </c>
      <c r="E106" s="28"/>
      <c r="F106" s="28"/>
      <c r="G106" s="29"/>
    </row>
    <row r="107" spans="1:255" ht="11.25" customHeight="1" thickBot="1">
      <c r="B107" s="53" t="s">
        <v>42</v>
      </c>
      <c r="C107" s="54">
        <f>SUM(C101:C106)</f>
        <v>9974107.5</v>
      </c>
      <c r="D107" s="55">
        <f>SUM(D101:D106)</f>
        <v>1</v>
      </c>
      <c r="E107" s="28"/>
      <c r="F107" s="28"/>
      <c r="G107" s="29"/>
    </row>
    <row r="108" spans="1:255" ht="11.25" customHeight="1">
      <c r="B108" s="47"/>
      <c r="C108" s="34"/>
      <c r="D108" s="34"/>
      <c r="E108" s="34"/>
      <c r="F108" s="34"/>
      <c r="G108" s="29"/>
    </row>
    <row r="109" spans="1:255" ht="11.25" customHeight="1">
      <c r="B109" s="48"/>
      <c r="C109" s="34"/>
      <c r="D109" s="34"/>
      <c r="E109" s="34"/>
      <c r="F109" s="34"/>
      <c r="G109" s="29"/>
    </row>
    <row r="110" spans="1:255" ht="11.25" customHeight="1" thickBot="1">
      <c r="B110" s="61"/>
      <c r="C110" s="62" t="s">
        <v>133</v>
      </c>
      <c r="D110" s="63"/>
      <c r="E110" s="64"/>
      <c r="F110" s="27"/>
      <c r="G110" s="29"/>
    </row>
    <row r="111" spans="1:255" ht="11.25" customHeight="1">
      <c r="B111" s="65" t="s">
        <v>47</v>
      </c>
      <c r="C111" s="101">
        <v>2400</v>
      </c>
      <c r="D111" s="101">
        <v>2800</v>
      </c>
      <c r="E111" s="102">
        <v>3200</v>
      </c>
      <c r="F111" s="60"/>
      <c r="G111" s="30"/>
    </row>
    <row r="112" spans="1:255" ht="11.25" customHeight="1" thickBot="1">
      <c r="B112" s="53" t="s">
        <v>134</v>
      </c>
      <c r="C112" s="69">
        <f>(G82/C111)</f>
        <v>4155.8781250000002</v>
      </c>
      <c r="D112" s="69">
        <f>(G82/D111)</f>
        <v>3562.1812500000001</v>
      </c>
      <c r="E112" s="70">
        <f>(G82/E111)</f>
        <v>3116.9085937499999</v>
      </c>
      <c r="F112" s="60"/>
      <c r="G112" s="30"/>
    </row>
    <row r="113" spans="2:7" ht="11.25" customHeight="1">
      <c r="B113" s="58" t="s">
        <v>43</v>
      </c>
      <c r="C113" s="31"/>
      <c r="D113" s="31"/>
      <c r="E113" s="31"/>
      <c r="F113" s="31"/>
      <c r="G113" s="31"/>
    </row>
  </sheetData>
  <mergeCells count="8">
    <mergeCell ref="B99:C9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 TARDIO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2023-02-13T14:05:09Z</dcterms:modified>
</cp:coreProperties>
</file>