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ZAPALLO ITALIAN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2" l="1"/>
  <c r="G85" i="2"/>
  <c r="G84" i="2"/>
  <c r="G83" i="2"/>
  <c r="G73" i="2"/>
  <c r="G74" i="2"/>
  <c r="G78" i="2"/>
  <c r="G77" i="2"/>
  <c r="G75" i="2"/>
  <c r="G71" i="2"/>
  <c r="G70" i="2"/>
  <c r="G68" i="2"/>
  <c r="G67" i="2"/>
  <c r="G66" i="2"/>
  <c r="G65" i="2"/>
  <c r="G64" i="2"/>
  <c r="G63" i="2"/>
  <c r="G62" i="2"/>
  <c r="G61" i="2"/>
  <c r="G60" i="2"/>
  <c r="G59" i="2"/>
  <c r="G57" i="2"/>
  <c r="G50" i="2"/>
  <c r="G51" i="2"/>
  <c r="G49" i="2"/>
  <c r="G48" i="2"/>
  <c r="G47" i="2"/>
  <c r="G46" i="2"/>
  <c r="G45" i="2"/>
  <c r="G52" i="2" s="1"/>
  <c r="G40" i="2"/>
  <c r="G39" i="2"/>
  <c r="G41" i="2" s="1"/>
  <c r="G24" i="2"/>
  <c r="G12" i="2"/>
  <c r="D115" i="2" l="1"/>
  <c r="G34" i="2"/>
  <c r="G33" i="2"/>
  <c r="G32" i="2"/>
  <c r="G31" i="2"/>
  <c r="G30" i="2"/>
  <c r="G29" i="2"/>
  <c r="G28" i="2"/>
  <c r="G27" i="2"/>
  <c r="G26" i="2"/>
  <c r="G25" i="2"/>
  <c r="G23" i="2"/>
  <c r="G22" i="2"/>
  <c r="G21" i="2"/>
  <c r="G91" i="2"/>
  <c r="G35" i="2" l="1"/>
  <c r="C105" i="2" s="1"/>
  <c r="C107" i="2"/>
  <c r="G79" i="2"/>
  <c r="C108" i="2" s="1"/>
  <c r="C109" i="2"/>
  <c r="C106" i="2"/>
  <c r="G88" i="2" l="1"/>
  <c r="G89" i="2" s="1"/>
  <c r="C110" i="2" s="1"/>
  <c r="C111" i="2" s="1"/>
  <c r="D106" i="2" l="1"/>
  <c r="D105" i="2"/>
  <c r="G90" i="2"/>
  <c r="D109" i="2"/>
  <c r="D107" i="2"/>
  <c r="D108" i="2"/>
  <c r="D110" i="2"/>
  <c r="E116" i="2" l="1"/>
  <c r="C116" i="2"/>
  <c r="G92" i="2"/>
  <c r="D116" i="2"/>
  <c r="D111" i="2"/>
</calcChain>
</file>

<file path=xl/sharedStrings.xml><?xml version="1.0" encoding="utf-8"?>
<sst xmlns="http://schemas.openxmlformats.org/spreadsheetml/2006/main" count="230" uniqueCount="143">
  <si>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</si>
  <si>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</si>
  <si>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</si>
  <si>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</si>
  <si>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</si>
  <si>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</si>
  <si>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</si>
  <si>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</si>
  <si>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</si>
  <si>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</si>
  <si>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</si>
  <si>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</si>
  <si>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</si>
  <si>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</si>
  <si>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</si>
  <si>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</si>
  <si>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</si>
  <si>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</si>
  <si>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</si>
  <si>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</si>
  <si>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</si>
  <si>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</si>
  <si>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</si>
  <si>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</si>
  <si>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</si>
  <si>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</si>
  <si>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</si>
  <si>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</si>
  <si>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</si>
  <si>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</si>
  <si>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</si>
  <si>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</si>
  <si>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</si>
  <si>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</si>
  <si>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</si>
  <si>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</si>
  <si>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</si>
  <si>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</si>
  <si>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</si>
  <si>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</si>
  <si>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</si>
  <si>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</si>
  <si>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</si>
  <si>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</si>
  <si>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</si>
  <si>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</si>
  <si>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</si>
  <si>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</si>
  <si>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</si>
  <si>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</si>
  <si>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</si>
  <si>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</si>
  <si>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</si>
  <si>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</si>
  <si>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</si>
  <si>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</si>
  <si>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</si>
  <si>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Urea</t>
  </si>
  <si>
    <t>Aradura</t>
  </si>
  <si>
    <t>kg</t>
  </si>
  <si>
    <t>Rengo</t>
  </si>
  <si>
    <t>Época(Mes)</t>
  </si>
  <si>
    <t>lt</t>
  </si>
  <si>
    <t>Previcur Energy</t>
  </si>
  <si>
    <t>Fosfimax</t>
  </si>
  <si>
    <t>Kendal</t>
  </si>
  <si>
    <t>FUNGICIDAS</t>
  </si>
  <si>
    <t>INSECTICIDAS</t>
  </si>
  <si>
    <t>JA</t>
  </si>
  <si>
    <t>3. Precio esperado por ventas corresponde a precio colocado en el domicilio del comprador (incluye Ingreso a Feria)</t>
  </si>
  <si>
    <t>ZAPALLO ITALIANO</t>
  </si>
  <si>
    <t>Arauco</t>
  </si>
  <si>
    <t>Medio</t>
  </si>
  <si>
    <t>Lib. B. O'Higgins</t>
  </si>
  <si>
    <t>Todas</t>
  </si>
  <si>
    <t>Octubre - Diciembre</t>
  </si>
  <si>
    <t>Mercado mayorista</t>
  </si>
  <si>
    <t>Heladas, lluvia excesiva o extemporánea, sequía</t>
  </si>
  <si>
    <t xml:space="preserve">Transplante </t>
  </si>
  <si>
    <t>Colocación de polietileno</t>
  </si>
  <si>
    <t xml:space="preserve">Riego post trasplante </t>
  </si>
  <si>
    <t>Aplicación de fungicida</t>
  </si>
  <si>
    <t>Limpia manual y sellado</t>
  </si>
  <si>
    <t>Riego</t>
  </si>
  <si>
    <t>Aplicación de bioestimulante (2)</t>
  </si>
  <si>
    <t>Fertilizar en surco</t>
  </si>
  <si>
    <t>Aplicación de insecticida</t>
  </si>
  <si>
    <t xml:space="preserve">Riego </t>
  </si>
  <si>
    <t>Aplicación de bioestimulante</t>
  </si>
  <si>
    <t>Cosecha corte, acarreo y carga</t>
  </si>
  <si>
    <t>Julio</t>
  </si>
  <si>
    <t>Julio - Agosto</t>
  </si>
  <si>
    <t>Septiembre</t>
  </si>
  <si>
    <t>Septiembre - Octubre</t>
  </si>
  <si>
    <t>Octubre</t>
  </si>
  <si>
    <t>Noviembre</t>
  </si>
  <si>
    <t>Diciembre</t>
  </si>
  <si>
    <t xml:space="preserve">Octubre - Diciembre </t>
  </si>
  <si>
    <t>Surqueadura</t>
  </si>
  <si>
    <t>Pasar cultivadora y mover surco</t>
  </si>
  <si>
    <t>Mayo - Junio</t>
  </si>
  <si>
    <t>Rastraje</t>
  </si>
  <si>
    <t>Aplicación de fertilizante</t>
  </si>
  <si>
    <t>Melgadura, preparación de mesas</t>
  </si>
  <si>
    <t>Acequiadura</t>
  </si>
  <si>
    <t>Colocar plástico mulch y fertilizar</t>
  </si>
  <si>
    <t>Aporca</t>
  </si>
  <si>
    <t>PLANTAS</t>
  </si>
  <si>
    <t>Planta</t>
  </si>
  <si>
    <t>Unidades</t>
  </si>
  <si>
    <t>Mayo</t>
  </si>
  <si>
    <t>FERTLIZANTES</t>
  </si>
  <si>
    <t>Superfosfato triple</t>
  </si>
  <si>
    <t>Mayo-Junio</t>
  </si>
  <si>
    <t>Muriato de potasio</t>
  </si>
  <si>
    <t>Salitre potásico</t>
  </si>
  <si>
    <t>Octubre-Noviembre</t>
  </si>
  <si>
    <t>Septiembre-Octubre</t>
  </si>
  <si>
    <t>Kelpac</t>
  </si>
  <si>
    <t>Terrasorb foliar</t>
  </si>
  <si>
    <t>Frutaliv</t>
  </si>
  <si>
    <t>Septiembre-Noviembre</t>
  </si>
  <si>
    <t>Hyvron</t>
  </si>
  <si>
    <t>Junio-Septiembre</t>
  </si>
  <si>
    <t>Manzate 200 (mancozeb)</t>
  </si>
  <si>
    <t>Karate Zeon</t>
  </si>
  <si>
    <t>Octubre-Diciembre</t>
  </si>
  <si>
    <t>Gladiador 450 WP</t>
  </si>
  <si>
    <t>grs</t>
  </si>
  <si>
    <t>Pirimicarb</t>
  </si>
  <si>
    <t>Polietileno para mulch</t>
  </si>
  <si>
    <t>mt</t>
  </si>
  <si>
    <t>Polietileno para túneles</t>
  </si>
  <si>
    <t>Cajas plataneras</t>
  </si>
  <si>
    <t>c/u</t>
  </si>
  <si>
    <t>Flete</t>
  </si>
  <si>
    <t>Otros gastos de venta</t>
  </si>
  <si>
    <t>global</t>
  </si>
  <si>
    <t>RENDIMIENTO (unidad/ha)</t>
  </si>
  <si>
    <t>PRECIO ESPERADO ($/unid.)</t>
  </si>
  <si>
    <t xml:space="preserve">ESCENARIOS COSTO UNITARIO </t>
  </si>
  <si>
    <t xml:space="preserve">Rendimiento  (unid/hà) </t>
  </si>
  <si>
    <t>Costo unitario ($/unid)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</si>
</sst>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7" formatCode="#,##0_ ;\-#,##0\ "/>
    <numFmt numFmtId="168" formatCode="[$-C0A]d\-mmm;@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 applyNumberFormat="0" applyFill="0" applyBorder="0" applyProtection="0"/>
    <xf numFmtId="0" fontId="14" fillId="0" borderId="15"/>
    <xf numFmtId="9" fontId="16" fillId="0" borderId="15"/>
    <xf numFmtId="9" fontId="17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0" fillId="6" borderId="15" xfId="0" applyFont="1" applyFill="1" applyBorder="1" applyAlignment="1"/>
    <xf numFmtId="3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10" fillId="2" borderId="15" xfId="0" applyFont="1" applyFill="1" applyBorder="1" applyAlignment="1"/>
    <xf numFmtId="0" fontId="0" fillId="2" borderId="17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49" fontId="8" fillId="2" borderId="28" xfId="0" applyNumberFormat="1" applyFont="1" applyFill="1" applyBorder="1" applyAlignment="1">
      <alignment vertical="center"/>
    </xf>
    <xf numFmtId="9" fontId="10" fillId="2" borderId="29" xfId="0" applyNumberFormat="1" applyFont="1" applyFill="1" applyBorder="1" applyAlignment="1"/>
    <xf numFmtId="49" fontId="8" fillId="7" borderId="30" xfId="0" applyNumberFormat="1" applyFont="1" applyFill="1" applyBorder="1" applyAlignment="1">
      <alignment vertical="center"/>
    </xf>
    <xf numFmtId="165" fontId="8" fillId="7" borderId="31" xfId="0" applyNumberFormat="1" applyFont="1" applyFill="1" applyBorder="1" applyAlignment="1">
      <alignment vertical="center"/>
    </xf>
    <xf numFmtId="9" fontId="8" fillId="7" borderId="32" xfId="0" applyNumberFormat="1" applyFont="1" applyFill="1" applyBorder="1" applyAlignment="1">
      <alignment vertical="center"/>
    </xf>
    <xf numFmtId="0" fontId="10" fillId="8" borderId="35" xfId="0" applyFont="1" applyFill="1" applyBorder="1" applyAlignment="1"/>
    <xf numFmtId="0" fontId="10" fillId="2" borderId="15" xfId="0" applyFont="1" applyFill="1" applyBorder="1" applyAlignment="1">
      <alignment vertical="center"/>
    </xf>
    <xf numFmtId="49" fontId="10" fillId="2" borderId="15" xfId="0" applyNumberFormat="1" applyFont="1" applyFill="1" applyBorder="1" applyAlignment="1">
      <alignment vertical="center"/>
    </xf>
    <xf numFmtId="49" fontId="8" fillId="2" borderId="36" xfId="0" applyNumberFormat="1" applyFont="1" applyFill="1" applyBorder="1" applyAlignment="1">
      <alignment vertical="center"/>
    </xf>
    <xf numFmtId="0" fontId="10" fillId="2" borderId="37" xfId="0" applyFont="1" applyFill="1" applyBorder="1" applyAlignment="1"/>
    <xf numFmtId="0" fontId="10" fillId="2" borderId="38" xfId="0" applyFont="1" applyFill="1" applyBorder="1" applyAlignment="1"/>
    <xf numFmtId="49" fontId="10" fillId="2" borderId="39" xfId="0" applyNumberFormat="1" applyFont="1" applyFill="1" applyBorder="1" applyAlignment="1">
      <alignment vertical="center"/>
    </xf>
    <xf numFmtId="0" fontId="10" fillId="2" borderId="40" xfId="0" applyFont="1" applyFill="1" applyBorder="1" applyAlignment="1"/>
    <xf numFmtId="49" fontId="10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0" fontId="8" fillId="6" borderId="15" xfId="0" applyFont="1" applyFill="1" applyBorder="1" applyAlignment="1">
      <alignment vertical="center"/>
    </xf>
    <xf numFmtId="49" fontId="8" fillId="7" borderId="44" xfId="0" applyNumberFormat="1" applyFont="1" applyFill="1" applyBorder="1" applyAlignment="1">
      <alignment vertical="center"/>
    </xf>
    <xf numFmtId="165" fontId="8" fillId="7" borderId="32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8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 vertical="center"/>
    </xf>
    <xf numFmtId="164" fontId="12" fillId="2" borderId="15" xfId="0" applyNumberFormat="1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8" fillId="7" borderId="45" xfId="0" applyNumberFormat="1" applyFont="1" applyFill="1" applyBorder="1" applyAlignment="1">
      <alignment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10" fillId="7" borderId="27" xfId="0" applyNumberFormat="1" applyFont="1" applyFill="1" applyBorder="1" applyAlignment="1">
      <alignment horizontal="center"/>
    </xf>
    <xf numFmtId="9" fontId="10" fillId="2" borderId="29" xfId="3" applyFont="1" applyFill="1" applyBorder="1" applyAlignment="1"/>
    <xf numFmtId="0" fontId="0" fillId="2" borderId="4" xfId="0" applyFill="1" applyBorder="1"/>
    <xf numFmtId="49" fontId="18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/>
    <xf numFmtId="0" fontId="0" fillId="0" borderId="0" xfId="0" applyNumberFormat="1"/>
    <xf numFmtId="0" fontId="0" fillId="0" borderId="0" xfId="0"/>
    <xf numFmtId="49" fontId="18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49" fontId="19" fillId="3" borderId="13" xfId="0" applyNumberFormat="1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vertical="center"/>
    </xf>
    <xf numFmtId="3" fontId="19" fillId="3" borderId="13" xfId="0" applyNumberFormat="1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164" fontId="1" fillId="9" borderId="51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3" fillId="8" borderId="33" xfId="0" applyNumberFormat="1" applyFont="1" applyFill="1" applyBorder="1" applyAlignment="1">
      <alignment vertical="center"/>
    </xf>
    <xf numFmtId="0" fontId="8" fillId="8" borderId="34" xfId="0" applyFont="1" applyFill="1" applyBorder="1" applyAlignment="1">
      <alignment vertical="center"/>
    </xf>
    <xf numFmtId="49" fontId="13" fillId="8" borderId="46" xfId="0" applyNumberFormat="1" applyFont="1" applyFill="1" applyBorder="1" applyAlignment="1">
      <alignment horizontal="center" vertical="center"/>
    </xf>
    <xf numFmtId="49" fontId="13" fillId="8" borderId="47" xfId="0" applyNumberFormat="1" applyFont="1" applyFill="1" applyBorder="1" applyAlignment="1">
      <alignment horizontal="center" vertical="center"/>
    </xf>
    <xf numFmtId="49" fontId="13" fillId="8" borderId="48" xfId="0" applyNumberFormat="1" applyFont="1" applyFill="1" applyBorder="1" applyAlignment="1">
      <alignment horizontal="center" vertical="center"/>
    </xf>
    <xf numFmtId="49" fontId="19" fillId="3" borderId="6" xfId="0" applyNumberFormat="1" applyFont="1" applyFill="1" applyBorder="1" applyAlignment="1">
      <alignment wrapText="1"/>
    </xf>
    <xf numFmtId="0" fontId="19" fillId="4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49" fontId="3" fillId="2" borderId="49" xfId="0" applyNumberFormat="1" applyFont="1" applyFill="1" applyBorder="1" applyAlignment="1">
      <alignment horizontal="left"/>
    </xf>
    <xf numFmtId="49" fontId="3" fillId="2" borderId="50" xfId="0" applyNumberFormat="1" applyFont="1" applyFill="1" applyBorder="1" applyAlignment="1">
      <alignment horizontal="left"/>
    </xf>
    <xf numFmtId="0" fontId="21" fillId="10" borderId="52" xfId="0" applyFont="1" applyFill="1" applyBorder="1" applyAlignment="1">
      <alignment horizontal="right" vertical="center" wrapText="1"/>
    </xf>
    <xf numFmtId="0" fontId="21" fillId="10" borderId="52" xfId="0" applyFont="1" applyFill="1" applyBorder="1" applyAlignment="1">
      <alignment horizontal="right" vertical="center"/>
    </xf>
    <xf numFmtId="17" fontId="21" fillId="10" borderId="52" xfId="4" applyNumberFormat="1" applyFont="1" applyFill="1" applyBorder="1" applyAlignment="1">
      <alignment horizontal="right"/>
    </xf>
    <xf numFmtId="3" fontId="21" fillId="0" borderId="52" xfId="0" applyNumberFormat="1" applyFont="1" applyBorder="1" applyAlignment="1">
      <alignment horizontal="right" vertical="center"/>
    </xf>
    <xf numFmtId="17" fontId="21" fillId="0" borderId="52" xfId="0" applyNumberFormat="1" applyFont="1" applyBorder="1" applyAlignment="1">
      <alignment horizontal="right" vertical="center"/>
    </xf>
    <xf numFmtId="167" fontId="21" fillId="0" borderId="52" xfId="0" applyNumberFormat="1" applyFont="1" applyFill="1" applyBorder="1" applyAlignment="1">
      <alignment horizontal="right" vertical="center"/>
    </xf>
    <xf numFmtId="0" fontId="21" fillId="0" borderId="52" xfId="0" applyFont="1" applyBorder="1" applyAlignment="1">
      <alignment horizontal="right" vertical="center" wrapText="1"/>
    </xf>
    <xf numFmtId="168" fontId="21" fillId="0" borderId="52" xfId="0" applyNumberFormat="1" applyFont="1" applyBorder="1" applyAlignment="1">
      <alignment horizontal="right" vertical="center"/>
    </xf>
  </cellXfs>
  <cellStyles count="5">
    <cellStyle name="Millares" xfId="4" builtinId="3"/>
    <cellStyle name="Normal" xfId="0" builtinId="0"/>
    <cellStyle name="Normal 2" xfId="1"/>
    <cellStyle name="Porcentaje" xfId="3" builtinId="5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161925</xdr:rowOff>
    </xdr:from>
    <xdr:to>
      <xdr:col>7</xdr:col>
      <xdr:colOff>7683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61925"/>
          <a:ext cx="7023306" cy="1185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7"/>
  <sheetViews>
    <sheetView showGridLines="0" tabSelected="1" topLeftCell="B1" zoomScale="124" zoomScaleNormal="124" workbookViewId="0">
      <selection activeCell="F106" sqref="F10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8.5703125" style="1" bestFit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68" customWidth="1"/>
    <col min="8" max="252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59"/>
    </row>
    <row r="2" spans="1:255" ht="15" customHeight="1" x14ac:dyDescent="0.25">
      <c r="A2" s="2"/>
      <c r="B2" s="2"/>
      <c r="C2" s="2"/>
      <c r="D2" s="2"/>
      <c r="E2" s="2"/>
      <c r="F2" s="2"/>
      <c r="G2" s="59"/>
    </row>
    <row r="3" spans="1:255" ht="15" customHeight="1" x14ac:dyDescent="0.25">
      <c r="A3" s="2"/>
      <c r="B3" s="2"/>
      <c r="C3" s="2"/>
      <c r="D3" s="2"/>
      <c r="E3" s="2"/>
      <c r="F3" s="2"/>
      <c r="G3" s="59"/>
    </row>
    <row r="4" spans="1:255" ht="15" customHeight="1" x14ac:dyDescent="0.25">
      <c r="A4" s="2"/>
      <c r="B4" s="2"/>
      <c r="C4" s="2"/>
      <c r="D4" s="2"/>
      <c r="E4" s="2"/>
      <c r="F4" s="2"/>
      <c r="G4" s="59"/>
    </row>
    <row r="5" spans="1:255" ht="15" customHeight="1" x14ac:dyDescent="0.25">
      <c r="A5" s="2"/>
      <c r="B5" s="2"/>
      <c r="C5" s="2"/>
      <c r="D5" s="2"/>
      <c r="E5" s="2"/>
      <c r="F5" s="2"/>
      <c r="G5" s="59"/>
    </row>
    <row r="6" spans="1:255" ht="15" customHeight="1" x14ac:dyDescent="0.25">
      <c r="A6" s="2"/>
      <c r="B6" s="2"/>
      <c r="C6" s="2"/>
      <c r="D6" s="2"/>
      <c r="E6" s="2"/>
      <c r="F6" s="2"/>
      <c r="G6" s="59"/>
    </row>
    <row r="7" spans="1:255" ht="15" customHeight="1" x14ac:dyDescent="0.25">
      <c r="A7" s="2"/>
      <c r="B7" s="2"/>
      <c r="C7" s="2"/>
      <c r="D7" s="2"/>
      <c r="E7" s="2"/>
      <c r="F7" s="2"/>
      <c r="G7" s="59"/>
    </row>
    <row r="8" spans="1:255" ht="15" customHeight="1" x14ac:dyDescent="0.25">
      <c r="A8" s="2"/>
      <c r="B8" s="3"/>
      <c r="C8" s="4"/>
      <c r="D8" s="2"/>
      <c r="E8" s="4"/>
      <c r="F8" s="4"/>
      <c r="G8" s="60"/>
    </row>
    <row r="9" spans="1:255" s="77" customFormat="1" ht="12" customHeight="1" x14ac:dyDescent="0.25">
      <c r="A9" s="73"/>
      <c r="B9" s="74" t="s">
        <v>0</v>
      </c>
      <c r="C9" s="112" t="s">
        <v>70</v>
      </c>
      <c r="D9" s="75"/>
      <c r="E9" s="104" t="s">
        <v>138</v>
      </c>
      <c r="F9" s="105"/>
      <c r="G9" s="115">
        <v>140000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6" t="s">
        <v>1</v>
      </c>
      <c r="C10" s="113" t="s">
        <v>71</v>
      </c>
      <c r="D10" s="75"/>
      <c r="E10" s="106" t="s">
        <v>2</v>
      </c>
      <c r="F10" s="107"/>
      <c r="G10" s="116" t="s">
        <v>75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6" t="s">
        <v>3</v>
      </c>
      <c r="C11" s="113" t="s">
        <v>72</v>
      </c>
      <c r="D11" s="75"/>
      <c r="E11" s="106" t="s">
        <v>139</v>
      </c>
      <c r="F11" s="107"/>
      <c r="G11" s="117">
        <v>100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6" t="s">
        <v>4</v>
      </c>
      <c r="C12" s="113" t="s">
        <v>73</v>
      </c>
      <c r="D12" s="75"/>
      <c r="E12" s="110" t="s">
        <v>5</v>
      </c>
      <c r="F12" s="111"/>
      <c r="G12" s="117">
        <f>G9*G11</f>
        <v>14000000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6" t="s">
        <v>6</v>
      </c>
      <c r="C13" s="113" t="s">
        <v>60</v>
      </c>
      <c r="D13" s="75"/>
      <c r="E13" s="106" t="s">
        <v>7</v>
      </c>
      <c r="F13" s="107"/>
      <c r="G13" s="118" t="s">
        <v>76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6" t="s">
        <v>8</v>
      </c>
      <c r="C14" s="113" t="s">
        <v>74</v>
      </c>
      <c r="D14" s="75"/>
      <c r="E14" s="106" t="s">
        <v>9</v>
      </c>
      <c r="F14" s="107"/>
      <c r="G14" s="119" t="s">
        <v>75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6" t="s">
        <v>10</v>
      </c>
      <c r="C15" s="114">
        <v>44927</v>
      </c>
      <c r="D15" s="75"/>
      <c r="E15" s="108" t="s">
        <v>11</v>
      </c>
      <c r="F15" s="109"/>
      <c r="G15" s="118" t="s">
        <v>77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"/>
      <c r="C16" s="8"/>
      <c r="D16" s="9"/>
      <c r="E16" s="10"/>
      <c r="F16" s="10"/>
      <c r="G16" s="61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</row>
    <row r="17" spans="1:255" ht="12" customHeight="1" x14ac:dyDescent="0.25">
      <c r="A17" s="11"/>
      <c r="B17" s="97" t="s">
        <v>12</v>
      </c>
      <c r="C17" s="98"/>
      <c r="D17" s="98"/>
      <c r="E17" s="98"/>
      <c r="F17" s="98"/>
      <c r="G17" s="9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</row>
    <row r="18" spans="1:255" ht="12" customHeight="1" x14ac:dyDescent="0.25">
      <c r="A18" s="2"/>
      <c r="B18" s="12"/>
      <c r="C18" s="13"/>
      <c r="D18" s="13"/>
      <c r="E18" s="13"/>
      <c r="F18" s="14"/>
      <c r="G18" s="62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5" ht="12" customHeight="1" x14ac:dyDescent="0.25">
      <c r="A19" s="5"/>
      <c r="B19" s="78" t="s">
        <v>13</v>
      </c>
      <c r="C19" s="79"/>
      <c r="D19" s="80"/>
      <c r="E19" s="80"/>
      <c r="F19" s="81"/>
      <c r="G19" s="82"/>
      <c r="IS19" s="1"/>
      <c r="IT19" s="1"/>
      <c r="IU19" s="1"/>
    </row>
    <row r="20" spans="1:255" ht="24" customHeight="1" x14ac:dyDescent="0.25">
      <c r="A20" s="5"/>
      <c r="B20" s="83" t="s">
        <v>14</v>
      </c>
      <c r="C20" s="84" t="s">
        <v>15</v>
      </c>
      <c r="D20" s="84" t="s">
        <v>16</v>
      </c>
      <c r="E20" s="83" t="s">
        <v>17</v>
      </c>
      <c r="F20" s="84" t="s">
        <v>18</v>
      </c>
      <c r="G20" s="83" t="s">
        <v>19</v>
      </c>
      <c r="IS20" s="1"/>
      <c r="IT20" s="1"/>
      <c r="IU20" s="1"/>
    </row>
    <row r="21" spans="1:255" s="77" customFormat="1" ht="12" customHeight="1" x14ac:dyDescent="0.25">
      <c r="A21" s="73"/>
      <c r="B21" s="85" t="s">
        <v>78</v>
      </c>
      <c r="C21" s="86" t="s">
        <v>20</v>
      </c>
      <c r="D21" s="93">
        <v>10</v>
      </c>
      <c r="E21" s="86" t="s">
        <v>90</v>
      </c>
      <c r="F21" s="94">
        <v>30000</v>
      </c>
      <c r="G21" s="88">
        <f>D21*F21</f>
        <v>300000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12" customHeight="1" x14ac:dyDescent="0.25">
      <c r="A22" s="73"/>
      <c r="B22" s="85" t="s">
        <v>79</v>
      </c>
      <c r="C22" s="86" t="s">
        <v>20</v>
      </c>
      <c r="D22" s="93">
        <v>4</v>
      </c>
      <c r="E22" s="86" t="s">
        <v>91</v>
      </c>
      <c r="F22" s="94">
        <v>30000</v>
      </c>
      <c r="G22" s="88">
        <f t="shared" ref="G22:G34" si="0">D22*F22</f>
        <v>120000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s="77" customFormat="1" ht="12" customHeight="1" x14ac:dyDescent="0.25">
      <c r="A23" s="73"/>
      <c r="B23" s="85" t="s">
        <v>80</v>
      </c>
      <c r="C23" s="86" t="s">
        <v>20</v>
      </c>
      <c r="D23" s="93">
        <v>1</v>
      </c>
      <c r="E23" s="86" t="s">
        <v>92</v>
      </c>
      <c r="F23" s="94">
        <v>30000</v>
      </c>
      <c r="G23" s="88">
        <f t="shared" si="0"/>
        <v>30000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s="77" customFormat="1" ht="12" customHeight="1" x14ac:dyDescent="0.25">
      <c r="A24" s="73"/>
      <c r="B24" s="85" t="s">
        <v>81</v>
      </c>
      <c r="C24" s="86" t="s">
        <v>20</v>
      </c>
      <c r="D24" s="93">
        <v>3</v>
      </c>
      <c r="E24" s="86" t="s">
        <v>93</v>
      </c>
      <c r="F24" s="94">
        <v>30000</v>
      </c>
      <c r="G24" s="88">
        <f t="shared" si="0"/>
        <v>90000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s="77" customFormat="1" ht="12" customHeight="1" x14ac:dyDescent="0.25">
      <c r="A25" s="73"/>
      <c r="B25" s="85" t="s">
        <v>82</v>
      </c>
      <c r="C25" s="86" t="s">
        <v>20</v>
      </c>
      <c r="D25" s="93">
        <v>3</v>
      </c>
      <c r="E25" s="86" t="s">
        <v>93</v>
      </c>
      <c r="F25" s="94">
        <v>30000</v>
      </c>
      <c r="G25" s="88">
        <f t="shared" si="0"/>
        <v>90000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s="77" customFormat="1" ht="12" customHeight="1" x14ac:dyDescent="0.25">
      <c r="A26" s="73"/>
      <c r="B26" s="85" t="s">
        <v>83</v>
      </c>
      <c r="C26" s="86" t="s">
        <v>20</v>
      </c>
      <c r="D26" s="93">
        <v>2</v>
      </c>
      <c r="E26" s="86" t="s">
        <v>94</v>
      </c>
      <c r="F26" s="94">
        <v>30000</v>
      </c>
      <c r="G26" s="88">
        <f t="shared" si="0"/>
        <v>60000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s="77" customFormat="1" ht="12" customHeight="1" x14ac:dyDescent="0.25">
      <c r="A27" s="73"/>
      <c r="B27" s="85" t="s">
        <v>84</v>
      </c>
      <c r="C27" s="86" t="s">
        <v>20</v>
      </c>
      <c r="D27" s="93">
        <v>2</v>
      </c>
      <c r="E27" s="86" t="s">
        <v>94</v>
      </c>
      <c r="F27" s="94">
        <v>30000</v>
      </c>
      <c r="G27" s="88">
        <f t="shared" si="0"/>
        <v>60000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s="77" customFormat="1" ht="12" customHeight="1" x14ac:dyDescent="0.25">
      <c r="A28" s="73"/>
      <c r="B28" s="85" t="s">
        <v>85</v>
      </c>
      <c r="C28" s="86" t="s">
        <v>20</v>
      </c>
      <c r="D28" s="93">
        <v>1</v>
      </c>
      <c r="E28" s="86" t="s">
        <v>94</v>
      </c>
      <c r="F28" s="94">
        <v>30000</v>
      </c>
      <c r="G28" s="88">
        <f t="shared" si="0"/>
        <v>30000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s="77" customFormat="1" ht="12" customHeight="1" x14ac:dyDescent="0.25">
      <c r="A29" s="73"/>
      <c r="B29" s="85" t="s">
        <v>83</v>
      </c>
      <c r="C29" s="86" t="s">
        <v>20</v>
      </c>
      <c r="D29" s="93">
        <v>2</v>
      </c>
      <c r="E29" s="86" t="s">
        <v>95</v>
      </c>
      <c r="F29" s="94">
        <v>30000</v>
      </c>
      <c r="G29" s="88">
        <f t="shared" si="0"/>
        <v>60000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s="77" customFormat="1" ht="12" customHeight="1" x14ac:dyDescent="0.25">
      <c r="A30" s="73"/>
      <c r="B30" s="85" t="s">
        <v>86</v>
      </c>
      <c r="C30" s="86" t="s">
        <v>20</v>
      </c>
      <c r="D30" s="93">
        <v>2</v>
      </c>
      <c r="E30" s="86" t="s">
        <v>95</v>
      </c>
      <c r="F30" s="94">
        <v>30000</v>
      </c>
      <c r="G30" s="88">
        <f t="shared" si="0"/>
        <v>60000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s="77" customFormat="1" ht="12" customHeight="1" x14ac:dyDescent="0.25">
      <c r="A31" s="73"/>
      <c r="B31" s="85" t="s">
        <v>85</v>
      </c>
      <c r="C31" s="86" t="s">
        <v>20</v>
      </c>
      <c r="D31" s="93">
        <v>1</v>
      </c>
      <c r="E31" s="86" t="s">
        <v>95</v>
      </c>
      <c r="F31" s="94">
        <v>30000</v>
      </c>
      <c r="G31" s="88">
        <f t="shared" si="0"/>
        <v>30000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s="77" customFormat="1" ht="12" customHeight="1" x14ac:dyDescent="0.25">
      <c r="A32" s="73"/>
      <c r="B32" s="85" t="s">
        <v>87</v>
      </c>
      <c r="C32" s="86" t="s">
        <v>20</v>
      </c>
      <c r="D32" s="93">
        <v>2</v>
      </c>
      <c r="E32" s="86" t="s">
        <v>96</v>
      </c>
      <c r="F32" s="94">
        <v>30000</v>
      </c>
      <c r="G32" s="88">
        <f t="shared" si="0"/>
        <v>60000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s="77" customFormat="1" ht="12" customHeight="1" x14ac:dyDescent="0.25">
      <c r="A33" s="73"/>
      <c r="B33" s="85" t="s">
        <v>88</v>
      </c>
      <c r="C33" s="86" t="s">
        <v>20</v>
      </c>
      <c r="D33" s="93">
        <v>2</v>
      </c>
      <c r="E33" s="86" t="s">
        <v>96</v>
      </c>
      <c r="F33" s="94">
        <v>30000</v>
      </c>
      <c r="G33" s="88">
        <f t="shared" si="0"/>
        <v>60000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s="77" customFormat="1" ht="12" customHeight="1" x14ac:dyDescent="0.25">
      <c r="A34" s="73"/>
      <c r="B34" s="85" t="s">
        <v>89</v>
      </c>
      <c r="C34" s="86" t="s">
        <v>20</v>
      </c>
      <c r="D34" s="93">
        <v>20</v>
      </c>
      <c r="E34" s="86" t="s">
        <v>97</v>
      </c>
      <c r="F34" s="94">
        <v>30000</v>
      </c>
      <c r="G34" s="88">
        <f t="shared" si="0"/>
        <v>600000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ht="12.75" customHeight="1" x14ac:dyDescent="0.25">
      <c r="A35" s="5"/>
      <c r="B35" s="89" t="s">
        <v>21</v>
      </c>
      <c r="C35" s="90"/>
      <c r="D35" s="90"/>
      <c r="E35" s="90"/>
      <c r="F35" s="91"/>
      <c r="G35" s="92">
        <f>SUM(G21:G34)</f>
        <v>1650000</v>
      </c>
      <c r="IS35" s="1"/>
      <c r="IT35" s="1"/>
      <c r="IU35" s="1"/>
    </row>
    <row r="36" spans="1:255" s="1" customFormat="1" ht="12" customHeight="1" x14ac:dyDescent="0.25">
      <c r="A36" s="2"/>
      <c r="B36" s="12"/>
      <c r="C36" s="14"/>
      <c r="D36" s="14"/>
      <c r="E36" s="14"/>
      <c r="F36" s="15"/>
      <c r="G36" s="63"/>
    </row>
    <row r="37" spans="1:255" ht="12" customHeight="1" x14ac:dyDescent="0.25">
      <c r="A37" s="5"/>
      <c r="B37" s="78" t="s">
        <v>22</v>
      </c>
      <c r="C37" s="79"/>
      <c r="D37" s="80"/>
      <c r="E37" s="80"/>
      <c r="F37" s="81"/>
      <c r="G37" s="82"/>
      <c r="IS37" s="1"/>
      <c r="IT37" s="1"/>
      <c r="IU37" s="1"/>
    </row>
    <row r="38" spans="1:255" ht="24" customHeight="1" x14ac:dyDescent="0.25">
      <c r="A38" s="5"/>
      <c r="B38" s="83" t="s">
        <v>14</v>
      </c>
      <c r="C38" s="84" t="s">
        <v>15</v>
      </c>
      <c r="D38" s="84" t="s">
        <v>16</v>
      </c>
      <c r="E38" s="83" t="s">
        <v>61</v>
      </c>
      <c r="F38" s="84" t="s">
        <v>18</v>
      </c>
      <c r="G38" s="83" t="s">
        <v>19</v>
      </c>
      <c r="IS38" s="1"/>
      <c r="IT38" s="1"/>
      <c r="IU38" s="1"/>
    </row>
    <row r="39" spans="1:255" s="77" customFormat="1" ht="12" customHeight="1" x14ac:dyDescent="0.25">
      <c r="A39" s="73"/>
      <c r="B39" s="85" t="s">
        <v>98</v>
      </c>
      <c r="C39" s="86" t="s">
        <v>68</v>
      </c>
      <c r="D39" s="86">
        <v>1</v>
      </c>
      <c r="E39" s="86" t="s">
        <v>94</v>
      </c>
      <c r="F39" s="87">
        <v>30000</v>
      </c>
      <c r="G39" s="88">
        <f>F39*D39</f>
        <v>30000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</row>
    <row r="40" spans="1:255" s="77" customFormat="1" ht="12" customHeight="1" x14ac:dyDescent="0.25">
      <c r="A40" s="73"/>
      <c r="B40" s="85" t="s">
        <v>99</v>
      </c>
      <c r="C40" s="86" t="s">
        <v>68</v>
      </c>
      <c r="D40" s="86">
        <v>2</v>
      </c>
      <c r="E40" s="86" t="s">
        <v>95</v>
      </c>
      <c r="F40" s="87">
        <v>30000</v>
      </c>
      <c r="G40" s="88">
        <f>F40*D40</f>
        <v>60000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</row>
    <row r="41" spans="1:255" ht="12.75" customHeight="1" x14ac:dyDescent="0.25">
      <c r="A41" s="5"/>
      <c r="B41" s="89" t="s">
        <v>23</v>
      </c>
      <c r="C41" s="90"/>
      <c r="D41" s="90"/>
      <c r="E41" s="90"/>
      <c r="F41" s="91"/>
      <c r="G41" s="92">
        <f>SUM(G39:G40)</f>
        <v>90000</v>
      </c>
      <c r="IS41" s="1"/>
      <c r="IT41" s="1"/>
      <c r="IU41" s="1"/>
    </row>
    <row r="42" spans="1:255" s="1" customFormat="1" ht="12" customHeight="1" x14ac:dyDescent="0.25">
      <c r="A42" s="2"/>
      <c r="B42" s="12"/>
      <c r="C42" s="14"/>
      <c r="D42" s="14"/>
      <c r="E42" s="14"/>
      <c r="F42" s="15"/>
      <c r="G42" s="63"/>
    </row>
    <row r="43" spans="1:255" ht="12" customHeight="1" x14ac:dyDescent="0.25">
      <c r="A43" s="5"/>
      <c r="B43" s="78" t="s">
        <v>24</v>
      </c>
      <c r="C43" s="79"/>
      <c r="D43" s="80"/>
      <c r="E43" s="80"/>
      <c r="F43" s="81"/>
      <c r="G43" s="82"/>
      <c r="IS43" s="1"/>
      <c r="IT43" s="1"/>
      <c r="IU43" s="1"/>
    </row>
    <row r="44" spans="1:255" ht="24" customHeight="1" x14ac:dyDescent="0.25">
      <c r="A44" s="5"/>
      <c r="B44" s="83" t="s">
        <v>14</v>
      </c>
      <c r="C44" s="84" t="s">
        <v>15</v>
      </c>
      <c r="D44" s="84" t="s">
        <v>16</v>
      </c>
      <c r="E44" s="83" t="s">
        <v>17</v>
      </c>
      <c r="F44" s="84" t="s">
        <v>18</v>
      </c>
      <c r="G44" s="83" t="s">
        <v>19</v>
      </c>
      <c r="IS44" s="1"/>
      <c r="IT44" s="1"/>
      <c r="IU44" s="1"/>
    </row>
    <row r="45" spans="1:255" s="77" customFormat="1" ht="12" customHeight="1" x14ac:dyDescent="0.25">
      <c r="A45" s="73"/>
      <c r="B45" s="85" t="s">
        <v>58</v>
      </c>
      <c r="C45" s="86" t="s">
        <v>25</v>
      </c>
      <c r="D45" s="86">
        <v>0.4</v>
      </c>
      <c r="E45" s="86" t="s">
        <v>100</v>
      </c>
      <c r="F45" s="87">
        <v>165000</v>
      </c>
      <c r="G45" s="88">
        <f>D45*F45</f>
        <v>66000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s="77" customFormat="1" ht="12" customHeight="1" x14ac:dyDescent="0.25">
      <c r="A46" s="73"/>
      <c r="B46" s="85" t="s">
        <v>101</v>
      </c>
      <c r="C46" s="86" t="s">
        <v>25</v>
      </c>
      <c r="D46" s="86">
        <v>0.4</v>
      </c>
      <c r="E46" s="86" t="s">
        <v>100</v>
      </c>
      <c r="F46" s="87">
        <v>165000</v>
      </c>
      <c r="G46" s="88">
        <f>D46*F46</f>
        <v>66000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s="77" customFormat="1" ht="12" customHeight="1" x14ac:dyDescent="0.25">
      <c r="A47" s="73"/>
      <c r="B47" s="85" t="s">
        <v>102</v>
      </c>
      <c r="C47" s="86" t="s">
        <v>25</v>
      </c>
      <c r="D47" s="86">
        <v>0.2</v>
      </c>
      <c r="E47" s="86" t="s">
        <v>100</v>
      </c>
      <c r="F47" s="87">
        <v>120000</v>
      </c>
      <c r="G47" s="88">
        <f>D47*F47</f>
        <v>24000</v>
      </c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</row>
    <row r="48" spans="1:255" s="77" customFormat="1" ht="12" customHeight="1" x14ac:dyDescent="0.25">
      <c r="A48" s="73"/>
      <c r="B48" s="85" t="s">
        <v>103</v>
      </c>
      <c r="C48" s="86" t="s">
        <v>25</v>
      </c>
      <c r="D48" s="86">
        <v>1</v>
      </c>
      <c r="E48" s="86" t="s">
        <v>100</v>
      </c>
      <c r="F48" s="87">
        <v>120000</v>
      </c>
      <c r="G48" s="88">
        <f>D48*F48</f>
        <v>120000</v>
      </c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6"/>
      <c r="IU48" s="76"/>
    </row>
    <row r="49" spans="1:255" s="77" customFormat="1" ht="12" customHeight="1" x14ac:dyDescent="0.25">
      <c r="A49" s="73"/>
      <c r="B49" s="85" t="s">
        <v>104</v>
      </c>
      <c r="C49" s="86" t="s">
        <v>25</v>
      </c>
      <c r="D49" s="86">
        <v>1</v>
      </c>
      <c r="E49" s="86" t="s">
        <v>100</v>
      </c>
      <c r="F49" s="87">
        <v>30000</v>
      </c>
      <c r="G49" s="88">
        <f>D49*F49</f>
        <v>30000</v>
      </c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6"/>
      <c r="IU49" s="76"/>
    </row>
    <row r="50" spans="1:255" s="77" customFormat="1" ht="12" customHeight="1" x14ac:dyDescent="0.25">
      <c r="A50" s="73"/>
      <c r="B50" s="85" t="s">
        <v>105</v>
      </c>
      <c r="C50" s="86" t="s">
        <v>25</v>
      </c>
      <c r="D50" s="86">
        <v>0.4</v>
      </c>
      <c r="E50" s="86" t="s">
        <v>90</v>
      </c>
      <c r="F50" s="87">
        <v>165000</v>
      </c>
      <c r="G50" s="88">
        <f>D50*F50</f>
        <v>66000</v>
      </c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</row>
    <row r="51" spans="1:255" s="77" customFormat="1" ht="12" customHeight="1" x14ac:dyDescent="0.25">
      <c r="A51" s="73"/>
      <c r="B51" s="85" t="s">
        <v>106</v>
      </c>
      <c r="C51" s="86" t="s">
        <v>25</v>
      </c>
      <c r="D51" s="86">
        <v>0.2</v>
      </c>
      <c r="E51" s="86" t="s">
        <v>92</v>
      </c>
      <c r="F51" s="87">
        <v>100000</v>
      </c>
      <c r="G51" s="88">
        <f>D51*F51</f>
        <v>20000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</row>
    <row r="52" spans="1:255" ht="12.75" customHeight="1" x14ac:dyDescent="0.25">
      <c r="A52" s="5"/>
      <c r="B52" s="89" t="s">
        <v>26</v>
      </c>
      <c r="C52" s="90"/>
      <c r="D52" s="90"/>
      <c r="E52" s="90"/>
      <c r="F52" s="91"/>
      <c r="G52" s="92">
        <f>SUM(G45:G51)</f>
        <v>392000</v>
      </c>
      <c r="IS52" s="1"/>
      <c r="IT52" s="1"/>
      <c r="IU52" s="1"/>
    </row>
    <row r="53" spans="1:255" s="1" customFormat="1" ht="12" customHeight="1" x14ac:dyDescent="0.25">
      <c r="A53" s="2"/>
      <c r="B53" s="12"/>
      <c r="C53" s="14"/>
      <c r="D53" s="14"/>
      <c r="E53" s="14"/>
      <c r="F53" s="15"/>
      <c r="G53" s="63"/>
    </row>
    <row r="54" spans="1:255" ht="12" customHeight="1" x14ac:dyDescent="0.25">
      <c r="A54" s="5"/>
      <c r="B54" s="78" t="s">
        <v>27</v>
      </c>
      <c r="C54" s="79"/>
      <c r="D54" s="80"/>
      <c r="E54" s="80"/>
      <c r="F54" s="81"/>
      <c r="G54" s="82"/>
      <c r="IS54" s="1"/>
      <c r="IT54" s="1"/>
      <c r="IU54" s="1"/>
    </row>
    <row r="55" spans="1:255" ht="24" customHeight="1" x14ac:dyDescent="0.25">
      <c r="A55" s="5"/>
      <c r="B55" s="83" t="s">
        <v>28</v>
      </c>
      <c r="C55" s="84" t="s">
        <v>29</v>
      </c>
      <c r="D55" s="84" t="s">
        <v>30</v>
      </c>
      <c r="E55" s="83" t="s">
        <v>17</v>
      </c>
      <c r="F55" s="84" t="s">
        <v>18</v>
      </c>
      <c r="G55" s="83" t="s">
        <v>19</v>
      </c>
      <c r="IS55" s="1"/>
      <c r="IT55" s="1"/>
      <c r="IU55" s="1"/>
    </row>
    <row r="56" spans="1:255" s="77" customFormat="1" ht="12" customHeight="1" x14ac:dyDescent="0.25">
      <c r="A56" s="73"/>
      <c r="B56" s="95" t="s">
        <v>107</v>
      </c>
      <c r="C56" s="86"/>
      <c r="D56" s="86"/>
      <c r="E56" s="86"/>
      <c r="F56" s="87"/>
      <c r="G56" s="88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</row>
    <row r="57" spans="1:255" s="77" customFormat="1" ht="12" customHeight="1" x14ac:dyDescent="0.25">
      <c r="A57" s="73"/>
      <c r="B57" s="85" t="s">
        <v>108</v>
      </c>
      <c r="C57" s="86" t="s">
        <v>109</v>
      </c>
      <c r="D57" s="86">
        <v>6000</v>
      </c>
      <c r="E57" s="86" t="s">
        <v>110</v>
      </c>
      <c r="F57" s="87">
        <v>200</v>
      </c>
      <c r="G57" s="88">
        <f>+F57*D57</f>
        <v>1200000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</row>
    <row r="58" spans="1:255" s="77" customFormat="1" ht="12" customHeight="1" x14ac:dyDescent="0.25">
      <c r="A58" s="73"/>
      <c r="B58" s="95" t="s">
        <v>111</v>
      </c>
      <c r="C58" s="86"/>
      <c r="D58" s="86"/>
      <c r="E58" s="86"/>
      <c r="F58" s="87"/>
      <c r="G58" s="88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</row>
    <row r="59" spans="1:255" s="77" customFormat="1" ht="12" customHeight="1" x14ac:dyDescent="0.25">
      <c r="A59" s="73"/>
      <c r="B59" s="85" t="s">
        <v>112</v>
      </c>
      <c r="C59" s="86" t="s">
        <v>59</v>
      </c>
      <c r="D59" s="86">
        <v>150</v>
      </c>
      <c r="E59" s="86" t="s">
        <v>113</v>
      </c>
      <c r="F59" s="87">
        <v>1000</v>
      </c>
      <c r="G59" s="88">
        <f t="shared" ref="G59:G68" si="1">+F59*D59</f>
        <v>150000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</row>
    <row r="60" spans="1:255" s="77" customFormat="1" ht="12" customHeight="1" x14ac:dyDescent="0.25">
      <c r="A60" s="73"/>
      <c r="B60" s="85" t="s">
        <v>114</v>
      </c>
      <c r="C60" s="86" t="s">
        <v>59</v>
      </c>
      <c r="D60" s="86">
        <v>50</v>
      </c>
      <c r="E60" s="86" t="s">
        <v>113</v>
      </c>
      <c r="F60" s="87">
        <v>750</v>
      </c>
      <c r="G60" s="88">
        <f t="shared" si="1"/>
        <v>37500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</row>
    <row r="61" spans="1:255" s="77" customFormat="1" ht="12" customHeight="1" x14ac:dyDescent="0.25">
      <c r="A61" s="73"/>
      <c r="B61" s="85" t="s">
        <v>115</v>
      </c>
      <c r="C61" s="86" t="s">
        <v>59</v>
      </c>
      <c r="D61" s="86">
        <v>50</v>
      </c>
      <c r="E61" s="86" t="s">
        <v>94</v>
      </c>
      <c r="F61" s="87">
        <v>1940</v>
      </c>
      <c r="G61" s="88">
        <f t="shared" si="1"/>
        <v>97000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</row>
    <row r="62" spans="1:255" s="77" customFormat="1" ht="12" customHeight="1" x14ac:dyDescent="0.25">
      <c r="A62" s="73"/>
      <c r="B62" s="85" t="s">
        <v>57</v>
      </c>
      <c r="C62" s="86" t="s">
        <v>59</v>
      </c>
      <c r="D62" s="86">
        <v>400</v>
      </c>
      <c r="E62" s="86" t="s">
        <v>116</v>
      </c>
      <c r="F62" s="87">
        <v>1280</v>
      </c>
      <c r="G62" s="88">
        <f t="shared" si="1"/>
        <v>512000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</row>
    <row r="63" spans="1:255" s="77" customFormat="1" ht="12" customHeight="1" x14ac:dyDescent="0.25">
      <c r="A63" s="73"/>
      <c r="B63" s="85" t="s">
        <v>65</v>
      </c>
      <c r="C63" s="86" t="s">
        <v>62</v>
      </c>
      <c r="D63" s="86">
        <v>1</v>
      </c>
      <c r="E63" s="86" t="s">
        <v>117</v>
      </c>
      <c r="F63" s="87">
        <v>23650</v>
      </c>
      <c r="G63" s="88">
        <f t="shared" si="1"/>
        <v>23650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</row>
    <row r="64" spans="1:255" s="77" customFormat="1" ht="12" customHeight="1" x14ac:dyDescent="0.25">
      <c r="A64" s="73"/>
      <c r="B64" s="85" t="s">
        <v>64</v>
      </c>
      <c r="C64" s="86" t="s">
        <v>62</v>
      </c>
      <c r="D64" s="86">
        <v>10</v>
      </c>
      <c r="E64" s="86" t="s">
        <v>117</v>
      </c>
      <c r="F64" s="87">
        <v>13563</v>
      </c>
      <c r="G64" s="88">
        <f t="shared" si="1"/>
        <v>135630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</row>
    <row r="65" spans="1:255" s="77" customFormat="1" ht="12" customHeight="1" x14ac:dyDescent="0.25">
      <c r="A65" s="73"/>
      <c r="B65" s="85" t="s">
        <v>118</v>
      </c>
      <c r="C65" s="86" t="s">
        <v>62</v>
      </c>
      <c r="D65" s="86">
        <v>1</v>
      </c>
      <c r="E65" s="86" t="s">
        <v>90</v>
      </c>
      <c r="F65" s="87">
        <v>13365</v>
      </c>
      <c r="G65" s="88">
        <f t="shared" si="1"/>
        <v>13365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s="77" customFormat="1" ht="12" customHeight="1" x14ac:dyDescent="0.25">
      <c r="A66" s="73"/>
      <c r="B66" s="85" t="s">
        <v>119</v>
      </c>
      <c r="C66" s="86" t="s">
        <v>62</v>
      </c>
      <c r="D66" s="86">
        <v>3</v>
      </c>
      <c r="E66" s="86" t="s">
        <v>117</v>
      </c>
      <c r="F66" s="87">
        <v>6512</v>
      </c>
      <c r="G66" s="88">
        <f t="shared" si="1"/>
        <v>19536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s="77" customFormat="1" ht="12" customHeight="1" x14ac:dyDescent="0.25">
      <c r="A67" s="73"/>
      <c r="B67" s="85" t="s">
        <v>120</v>
      </c>
      <c r="C67" s="86" t="s">
        <v>62</v>
      </c>
      <c r="D67" s="86">
        <v>4</v>
      </c>
      <c r="E67" s="86" t="s">
        <v>121</v>
      </c>
      <c r="F67" s="87">
        <v>15587</v>
      </c>
      <c r="G67" s="88">
        <f t="shared" si="1"/>
        <v>62348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s="77" customFormat="1" ht="12" customHeight="1" x14ac:dyDescent="0.25">
      <c r="A68" s="73"/>
      <c r="B68" s="85" t="s">
        <v>122</v>
      </c>
      <c r="C68" s="86" t="s">
        <v>62</v>
      </c>
      <c r="D68" s="86">
        <v>3</v>
      </c>
      <c r="E68" s="86" t="s">
        <v>117</v>
      </c>
      <c r="F68" s="87">
        <v>6886</v>
      </c>
      <c r="G68" s="88">
        <f t="shared" si="1"/>
        <v>20658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</row>
    <row r="69" spans="1:255" s="77" customFormat="1" ht="12" customHeight="1" x14ac:dyDescent="0.25">
      <c r="A69" s="73"/>
      <c r="B69" s="95" t="s">
        <v>66</v>
      </c>
      <c r="C69" s="86"/>
      <c r="D69" s="86"/>
      <c r="E69" s="86"/>
      <c r="F69" s="87"/>
      <c r="G69" s="88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</row>
    <row r="70" spans="1:255" s="77" customFormat="1" ht="12" customHeight="1" x14ac:dyDescent="0.25">
      <c r="A70" s="73"/>
      <c r="B70" s="85" t="s">
        <v>63</v>
      </c>
      <c r="C70" s="86" t="s">
        <v>62</v>
      </c>
      <c r="D70" s="86">
        <v>0.5</v>
      </c>
      <c r="E70" s="86" t="s">
        <v>123</v>
      </c>
      <c r="F70" s="87">
        <v>71005</v>
      </c>
      <c r="G70" s="88">
        <f>+F70*D70</f>
        <v>35502.5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</row>
    <row r="71" spans="1:255" s="77" customFormat="1" ht="12" customHeight="1" x14ac:dyDescent="0.25">
      <c r="A71" s="73"/>
      <c r="B71" s="85" t="s">
        <v>124</v>
      </c>
      <c r="C71" s="86" t="s">
        <v>59</v>
      </c>
      <c r="D71" s="86">
        <v>2</v>
      </c>
      <c r="E71" s="86" t="s">
        <v>123</v>
      </c>
      <c r="F71" s="87">
        <v>4573.3600000000006</v>
      </c>
      <c r="G71" s="88">
        <f>+F71*D71</f>
        <v>9146.7200000000012</v>
      </c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</row>
    <row r="72" spans="1:255" s="77" customFormat="1" ht="12" customHeight="1" x14ac:dyDescent="0.25">
      <c r="A72" s="73"/>
      <c r="B72" s="95" t="s">
        <v>67</v>
      </c>
      <c r="C72" s="86"/>
      <c r="D72" s="86"/>
      <c r="E72" s="86"/>
      <c r="F72" s="87"/>
      <c r="G72" s="88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</row>
    <row r="73" spans="1:255" s="77" customFormat="1" ht="12" customHeight="1" x14ac:dyDescent="0.25">
      <c r="A73" s="73"/>
      <c r="B73" s="85" t="s">
        <v>125</v>
      </c>
      <c r="C73" s="86" t="s">
        <v>62</v>
      </c>
      <c r="D73" s="86">
        <v>0.5</v>
      </c>
      <c r="E73" s="86" t="s">
        <v>126</v>
      </c>
      <c r="F73" s="87">
        <v>48807</v>
      </c>
      <c r="G73" s="88">
        <f t="shared" ref="G73:G74" si="2">+F73*D73</f>
        <v>24403.5</v>
      </c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</row>
    <row r="74" spans="1:255" s="77" customFormat="1" ht="12" customHeight="1" x14ac:dyDescent="0.25">
      <c r="A74" s="73"/>
      <c r="B74" s="85" t="s">
        <v>127</v>
      </c>
      <c r="C74" s="86" t="s">
        <v>128</v>
      </c>
      <c r="D74" s="86">
        <v>500</v>
      </c>
      <c r="E74" s="86" t="s">
        <v>116</v>
      </c>
      <c r="F74" s="87">
        <v>78.759999999999991</v>
      </c>
      <c r="G74" s="88">
        <f t="shared" si="2"/>
        <v>39379.999999999993</v>
      </c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</row>
    <row r="75" spans="1:255" s="77" customFormat="1" ht="12" customHeight="1" x14ac:dyDescent="0.25">
      <c r="A75" s="73"/>
      <c r="B75" s="85" t="s">
        <v>129</v>
      </c>
      <c r="C75" s="86" t="s">
        <v>59</v>
      </c>
      <c r="D75" s="86">
        <v>1</v>
      </c>
      <c r="E75" s="86" t="s">
        <v>94</v>
      </c>
      <c r="F75" s="87">
        <v>125092</v>
      </c>
      <c r="G75" s="88">
        <f>+F75*D75</f>
        <v>125092</v>
      </c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</row>
    <row r="76" spans="1:255" s="77" customFormat="1" ht="12" customHeight="1" x14ac:dyDescent="0.25">
      <c r="A76" s="73"/>
      <c r="B76" s="95" t="s">
        <v>32</v>
      </c>
      <c r="C76" s="86"/>
      <c r="D76" s="86"/>
      <c r="E76" s="86"/>
      <c r="F76" s="87"/>
      <c r="G76" s="88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</row>
    <row r="77" spans="1:255" s="77" customFormat="1" ht="12" customHeight="1" x14ac:dyDescent="0.25">
      <c r="A77" s="73"/>
      <c r="B77" s="85" t="s">
        <v>130</v>
      </c>
      <c r="C77" s="86" t="s">
        <v>131</v>
      </c>
      <c r="D77" s="86">
        <v>5000</v>
      </c>
      <c r="E77" s="86" t="s">
        <v>113</v>
      </c>
      <c r="F77" s="87">
        <v>187</v>
      </c>
      <c r="G77" s="88">
        <f>+F77*D77</f>
        <v>935000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</row>
    <row r="78" spans="1:255" s="77" customFormat="1" ht="12" customHeight="1" x14ac:dyDescent="0.25">
      <c r="A78" s="73"/>
      <c r="B78" s="85" t="s">
        <v>132</v>
      </c>
      <c r="C78" s="86" t="s">
        <v>131</v>
      </c>
      <c r="D78" s="86">
        <v>5000</v>
      </c>
      <c r="E78" s="86" t="s">
        <v>90</v>
      </c>
      <c r="F78" s="87">
        <v>440</v>
      </c>
      <c r="G78" s="88">
        <f>+F78*D78</f>
        <v>2200000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</row>
    <row r="79" spans="1:255" ht="12.75" customHeight="1" x14ac:dyDescent="0.25">
      <c r="A79" s="5"/>
      <c r="B79" s="89" t="s">
        <v>31</v>
      </c>
      <c r="C79" s="90"/>
      <c r="D79" s="90"/>
      <c r="E79" s="90"/>
      <c r="F79" s="91"/>
      <c r="G79" s="92">
        <f>SUM(G56:G78)</f>
        <v>5640211.7200000007</v>
      </c>
      <c r="IS79" s="1"/>
      <c r="IT79" s="1"/>
      <c r="IU79" s="1"/>
    </row>
    <row r="80" spans="1:255" s="1" customFormat="1" ht="12" customHeight="1" x14ac:dyDescent="0.25">
      <c r="A80" s="2"/>
      <c r="B80" s="12"/>
      <c r="C80" s="14"/>
      <c r="D80" s="14"/>
      <c r="E80" s="14"/>
      <c r="F80" s="15"/>
      <c r="G80" s="63"/>
    </row>
    <row r="81" spans="1:255" ht="12" customHeight="1" x14ac:dyDescent="0.25">
      <c r="A81" s="5"/>
      <c r="B81" s="78" t="s">
        <v>32</v>
      </c>
      <c r="C81" s="79"/>
      <c r="D81" s="80"/>
      <c r="E81" s="80"/>
      <c r="F81" s="81"/>
      <c r="G81" s="82"/>
      <c r="IS81" s="1"/>
      <c r="IT81" s="1"/>
      <c r="IU81" s="1"/>
    </row>
    <row r="82" spans="1:255" ht="24" customHeight="1" x14ac:dyDescent="0.25">
      <c r="A82" s="5"/>
      <c r="B82" s="83" t="s">
        <v>33</v>
      </c>
      <c r="C82" s="84" t="s">
        <v>29</v>
      </c>
      <c r="D82" s="84" t="s">
        <v>30</v>
      </c>
      <c r="E82" s="83" t="s">
        <v>17</v>
      </c>
      <c r="F82" s="84" t="s">
        <v>18</v>
      </c>
      <c r="G82" s="83" t="s">
        <v>19</v>
      </c>
      <c r="IS82" s="1"/>
      <c r="IT82" s="1"/>
      <c r="IU82" s="1"/>
    </row>
    <row r="83" spans="1:255" s="77" customFormat="1" ht="12" customHeight="1" x14ac:dyDescent="0.25">
      <c r="A83" s="73"/>
      <c r="B83" s="85" t="s">
        <v>133</v>
      </c>
      <c r="C83" s="86" t="s">
        <v>134</v>
      </c>
      <c r="D83" s="86">
        <v>2800</v>
      </c>
      <c r="E83" s="86" t="s">
        <v>94</v>
      </c>
      <c r="F83" s="87">
        <v>600</v>
      </c>
      <c r="G83" s="88">
        <f>F83*D83</f>
        <v>1680000</v>
      </c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  <c r="IU83" s="76"/>
    </row>
    <row r="84" spans="1:255" s="77" customFormat="1" ht="12" customHeight="1" x14ac:dyDescent="0.25">
      <c r="A84" s="73"/>
      <c r="B84" s="85" t="s">
        <v>135</v>
      </c>
      <c r="C84" s="86" t="s">
        <v>134</v>
      </c>
      <c r="D84" s="86">
        <v>4</v>
      </c>
      <c r="E84" s="86" t="s">
        <v>75</v>
      </c>
      <c r="F84" s="87">
        <v>220000</v>
      </c>
      <c r="G84" s="88">
        <f>F84*D84</f>
        <v>880000</v>
      </c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  <c r="IO84" s="76"/>
      <c r="IP84" s="76"/>
      <c r="IQ84" s="76"/>
      <c r="IR84" s="76"/>
      <c r="IS84" s="76"/>
      <c r="IT84" s="76"/>
      <c r="IU84" s="76"/>
    </row>
    <row r="85" spans="1:255" s="77" customFormat="1" ht="12" customHeight="1" x14ac:dyDescent="0.25">
      <c r="A85" s="73"/>
      <c r="B85" s="85" t="s">
        <v>136</v>
      </c>
      <c r="C85" s="86" t="s">
        <v>137</v>
      </c>
      <c r="D85" s="86">
        <v>4</v>
      </c>
      <c r="E85" s="86" t="s">
        <v>75</v>
      </c>
      <c r="F85" s="87">
        <v>100000</v>
      </c>
      <c r="G85" s="88">
        <f>F85*D85</f>
        <v>400000</v>
      </c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6"/>
      <c r="HT85" s="76"/>
      <c r="HU85" s="76"/>
      <c r="HV85" s="76"/>
      <c r="HW85" s="76"/>
      <c r="HX85" s="76"/>
      <c r="HY85" s="76"/>
      <c r="HZ85" s="76"/>
      <c r="IA85" s="76"/>
      <c r="IB85" s="76"/>
      <c r="IC85" s="76"/>
      <c r="ID85" s="76"/>
      <c r="IE85" s="76"/>
      <c r="IF85" s="76"/>
      <c r="IG85" s="76"/>
      <c r="IH85" s="76"/>
      <c r="II85" s="76"/>
      <c r="IJ85" s="76"/>
      <c r="IK85" s="76"/>
      <c r="IL85" s="76"/>
      <c r="IM85" s="76"/>
      <c r="IN85" s="76"/>
      <c r="IO85" s="76"/>
      <c r="IP85" s="76"/>
      <c r="IQ85" s="76"/>
      <c r="IR85" s="76"/>
      <c r="IS85" s="76"/>
      <c r="IT85" s="76"/>
      <c r="IU85" s="76"/>
    </row>
    <row r="86" spans="1:255" ht="12.75" customHeight="1" x14ac:dyDescent="0.25">
      <c r="A86" s="5"/>
      <c r="B86" s="89" t="s">
        <v>34</v>
      </c>
      <c r="C86" s="90"/>
      <c r="D86" s="90"/>
      <c r="E86" s="90"/>
      <c r="F86" s="91"/>
      <c r="G86" s="92">
        <f>SUM(G83:G85)</f>
        <v>2960000</v>
      </c>
      <c r="IS86" s="1"/>
      <c r="IT86" s="1"/>
      <c r="IU86" s="1"/>
    </row>
    <row r="87" spans="1:255" s="1" customFormat="1" ht="12" customHeight="1" x14ac:dyDescent="0.25">
      <c r="A87" s="2"/>
      <c r="B87" s="26"/>
      <c r="C87" s="26"/>
      <c r="D87" s="26"/>
      <c r="E87" s="26"/>
      <c r="F87" s="27"/>
      <c r="G87" s="64"/>
    </row>
    <row r="88" spans="1:255" ht="12" customHeight="1" x14ac:dyDescent="0.25">
      <c r="A88" s="23"/>
      <c r="B88" s="28" t="s">
        <v>35</v>
      </c>
      <c r="C88" s="29"/>
      <c r="D88" s="29"/>
      <c r="E88" s="29"/>
      <c r="F88" s="29"/>
      <c r="G88" s="30">
        <f>G35+G41+G52+G79+G86</f>
        <v>10732211.720000001</v>
      </c>
      <c r="IS88" s="1"/>
      <c r="IT88" s="1"/>
      <c r="IU88" s="1"/>
    </row>
    <row r="89" spans="1:255" ht="12" customHeight="1" x14ac:dyDescent="0.25">
      <c r="A89" s="23"/>
      <c r="B89" s="31" t="s">
        <v>36</v>
      </c>
      <c r="C89" s="17"/>
      <c r="D89" s="17"/>
      <c r="E89" s="17"/>
      <c r="F89" s="17"/>
      <c r="G89" s="32">
        <f>G88*0.05</f>
        <v>536610.58600000001</v>
      </c>
      <c r="IS89" s="1"/>
      <c r="IT89" s="1"/>
      <c r="IU89" s="1"/>
    </row>
    <row r="90" spans="1:255" ht="12" customHeight="1" x14ac:dyDescent="0.25">
      <c r="A90" s="23"/>
      <c r="B90" s="33" t="s">
        <v>37</v>
      </c>
      <c r="C90" s="16"/>
      <c r="D90" s="16"/>
      <c r="E90" s="16"/>
      <c r="F90" s="16"/>
      <c r="G90" s="34">
        <f>G89+G88</f>
        <v>11268822.306</v>
      </c>
      <c r="IS90" s="1"/>
      <c r="IT90" s="1"/>
      <c r="IU90" s="1"/>
    </row>
    <row r="91" spans="1:255" ht="12" customHeight="1" x14ac:dyDescent="0.25">
      <c r="A91" s="23"/>
      <c r="B91" s="31" t="s">
        <v>38</v>
      </c>
      <c r="C91" s="17"/>
      <c r="D91" s="17"/>
      <c r="E91" s="17"/>
      <c r="F91" s="17"/>
      <c r="G91" s="32">
        <f>G12</f>
        <v>14000000</v>
      </c>
      <c r="IS91" s="1"/>
      <c r="IT91" s="1"/>
      <c r="IU91" s="1"/>
    </row>
    <row r="92" spans="1:255" ht="12" customHeight="1" x14ac:dyDescent="0.25">
      <c r="A92" s="23"/>
      <c r="B92" s="35" t="s">
        <v>39</v>
      </c>
      <c r="C92" s="36"/>
      <c r="D92" s="36"/>
      <c r="E92" s="36"/>
      <c r="F92" s="36"/>
      <c r="G92" s="96">
        <f>G91-G90</f>
        <v>2731177.6940000001</v>
      </c>
      <c r="IS92" s="1"/>
      <c r="IT92" s="1"/>
      <c r="IU92" s="1"/>
    </row>
    <row r="93" spans="1:255" s="1" customFormat="1" ht="12" customHeight="1" x14ac:dyDescent="0.25">
      <c r="A93" s="23"/>
      <c r="B93" s="24" t="s">
        <v>40</v>
      </c>
      <c r="C93" s="25"/>
      <c r="D93" s="25"/>
      <c r="E93" s="25"/>
      <c r="F93" s="25"/>
      <c r="G93" s="65"/>
    </row>
    <row r="94" spans="1:255" s="1" customFormat="1" ht="12.75" customHeight="1" thickBot="1" x14ac:dyDescent="0.3">
      <c r="A94" s="23"/>
      <c r="B94" s="37"/>
      <c r="C94" s="25"/>
      <c r="D94" s="25"/>
      <c r="E94" s="25"/>
      <c r="F94" s="25"/>
      <c r="G94" s="65"/>
    </row>
    <row r="95" spans="1:255" s="1" customFormat="1" ht="12" customHeight="1" x14ac:dyDescent="0.25">
      <c r="A95" s="23"/>
      <c r="B95" s="48" t="s">
        <v>41</v>
      </c>
      <c r="C95" s="49"/>
      <c r="D95" s="49"/>
      <c r="E95" s="49"/>
      <c r="F95" s="50"/>
      <c r="G95" s="65"/>
    </row>
    <row r="96" spans="1:255" s="1" customFormat="1" ht="12" customHeight="1" x14ac:dyDescent="0.25">
      <c r="A96" s="23"/>
      <c r="B96" s="51" t="s">
        <v>42</v>
      </c>
      <c r="C96" s="22"/>
      <c r="D96" s="22"/>
      <c r="E96" s="22"/>
      <c r="F96" s="52"/>
      <c r="G96" s="65"/>
    </row>
    <row r="97" spans="1:7" s="1" customFormat="1" ht="12" customHeight="1" x14ac:dyDescent="0.25">
      <c r="A97" s="23"/>
      <c r="B97" s="51" t="s">
        <v>43</v>
      </c>
      <c r="C97" s="22"/>
      <c r="D97" s="22"/>
      <c r="E97" s="22"/>
      <c r="F97" s="52"/>
      <c r="G97" s="65"/>
    </row>
    <row r="98" spans="1:7" s="1" customFormat="1" ht="12" customHeight="1" x14ac:dyDescent="0.25">
      <c r="A98" s="23"/>
      <c r="B98" s="51" t="s">
        <v>69</v>
      </c>
      <c r="C98" s="22"/>
      <c r="D98" s="22"/>
      <c r="E98" s="22"/>
      <c r="F98" s="52"/>
      <c r="G98" s="65"/>
    </row>
    <row r="99" spans="1:7" s="1" customFormat="1" ht="12" customHeight="1" x14ac:dyDescent="0.25">
      <c r="A99" s="23"/>
      <c r="B99" s="51" t="s">
        <v>44</v>
      </c>
      <c r="C99" s="22"/>
      <c r="D99" s="22"/>
      <c r="E99" s="22"/>
      <c r="F99" s="52"/>
      <c r="G99" s="65"/>
    </row>
    <row r="100" spans="1:7" s="1" customFormat="1" ht="12" customHeight="1" x14ac:dyDescent="0.25">
      <c r="A100" s="23"/>
      <c r="B100" s="51" t="s">
        <v>45</v>
      </c>
      <c r="C100" s="22"/>
      <c r="D100" s="22"/>
      <c r="E100" s="22"/>
      <c r="F100" s="52"/>
      <c r="G100" s="65"/>
    </row>
    <row r="101" spans="1:7" s="1" customFormat="1" ht="12.75" customHeight="1" thickBot="1" x14ac:dyDescent="0.3">
      <c r="A101" s="23"/>
      <c r="B101" s="53" t="s">
        <v>46</v>
      </c>
      <c r="C101" s="54"/>
      <c r="D101" s="54"/>
      <c r="E101" s="54"/>
      <c r="F101" s="55"/>
      <c r="G101" s="65"/>
    </row>
    <row r="102" spans="1:7" s="1" customFormat="1" ht="12.75" customHeight="1" x14ac:dyDescent="0.25">
      <c r="A102" s="23"/>
      <c r="B102" s="46"/>
      <c r="C102" s="22"/>
      <c r="D102" s="22"/>
      <c r="E102" s="22"/>
      <c r="F102" s="22"/>
      <c r="G102" s="65"/>
    </row>
    <row r="103" spans="1:7" s="1" customFormat="1" ht="15" customHeight="1" thickBot="1" x14ac:dyDescent="0.3">
      <c r="A103" s="23"/>
      <c r="B103" s="99" t="s">
        <v>47</v>
      </c>
      <c r="C103" s="100"/>
      <c r="D103" s="45"/>
      <c r="E103" s="18"/>
      <c r="F103" s="18"/>
      <c r="G103" s="65"/>
    </row>
    <row r="104" spans="1:7" s="1" customFormat="1" ht="12" customHeight="1" x14ac:dyDescent="0.25">
      <c r="A104" s="23"/>
      <c r="B104" s="39" t="s">
        <v>33</v>
      </c>
      <c r="C104" s="70" t="s">
        <v>48</v>
      </c>
      <c r="D104" s="71" t="s">
        <v>49</v>
      </c>
      <c r="E104" s="18"/>
      <c r="F104" s="18"/>
      <c r="G104" s="65"/>
    </row>
    <row r="105" spans="1:7" s="1" customFormat="1" ht="12" customHeight="1" x14ac:dyDescent="0.25">
      <c r="A105" s="23"/>
      <c r="B105" s="40" t="s">
        <v>50</v>
      </c>
      <c r="C105" s="19">
        <f>G35</f>
        <v>1650000</v>
      </c>
      <c r="D105" s="41">
        <f>+C105/C111</f>
        <v>0.14642168943612413</v>
      </c>
      <c r="E105" s="18"/>
      <c r="F105" s="18"/>
      <c r="G105" s="65"/>
    </row>
    <row r="106" spans="1:7" s="1" customFormat="1" ht="12" customHeight="1" x14ac:dyDescent="0.25">
      <c r="A106" s="23"/>
      <c r="B106" s="40" t="s">
        <v>51</v>
      </c>
      <c r="C106" s="19">
        <f>G41</f>
        <v>90000</v>
      </c>
      <c r="D106" s="72">
        <f>+C106/C111</f>
        <v>7.9866376056067709E-3</v>
      </c>
      <c r="E106" s="18"/>
      <c r="F106" s="18"/>
      <c r="G106" s="65"/>
    </row>
    <row r="107" spans="1:7" s="1" customFormat="1" ht="12" customHeight="1" x14ac:dyDescent="0.25">
      <c r="A107" s="23"/>
      <c r="B107" s="40" t="s">
        <v>52</v>
      </c>
      <c r="C107" s="19">
        <f>G52</f>
        <v>392000</v>
      </c>
      <c r="D107" s="41">
        <f>(C107/C111)</f>
        <v>3.4786243793309489E-2</v>
      </c>
      <c r="E107" s="18"/>
      <c r="F107" s="18"/>
      <c r="G107" s="65"/>
    </row>
    <row r="108" spans="1:7" s="1" customFormat="1" ht="12" customHeight="1" x14ac:dyDescent="0.25">
      <c r="A108" s="23"/>
      <c r="B108" s="40" t="s">
        <v>28</v>
      </c>
      <c r="C108" s="19">
        <f>G79</f>
        <v>5640211.7200000007</v>
      </c>
      <c r="D108" s="41">
        <f>(C108/C111)</f>
        <v>0.50051474473928936</v>
      </c>
      <c r="E108" s="18"/>
      <c r="F108" s="18"/>
      <c r="G108" s="65"/>
    </row>
    <row r="109" spans="1:7" s="1" customFormat="1" ht="12" customHeight="1" x14ac:dyDescent="0.25">
      <c r="A109" s="23"/>
      <c r="B109" s="40" t="s">
        <v>53</v>
      </c>
      <c r="C109" s="20">
        <f>G86</f>
        <v>2960000</v>
      </c>
      <c r="D109" s="41">
        <f>(C109/C111)</f>
        <v>0.26267163680662264</v>
      </c>
      <c r="E109" s="21"/>
      <c r="F109" s="21"/>
      <c r="G109" s="65"/>
    </row>
    <row r="110" spans="1:7" s="1" customFormat="1" ht="12" customHeight="1" x14ac:dyDescent="0.25">
      <c r="A110" s="23"/>
      <c r="B110" s="40" t="s">
        <v>54</v>
      </c>
      <c r="C110" s="20">
        <f>G89</f>
        <v>536610.58600000001</v>
      </c>
      <c r="D110" s="41">
        <f>(C110/C111)</f>
        <v>4.7619047619047623E-2</v>
      </c>
      <c r="E110" s="21"/>
      <c r="F110" s="21"/>
      <c r="G110" s="65"/>
    </row>
    <row r="111" spans="1:7" s="1" customFormat="1" ht="12.75" customHeight="1" thickBot="1" x14ac:dyDescent="0.3">
      <c r="A111" s="23"/>
      <c r="B111" s="42" t="s">
        <v>55</v>
      </c>
      <c r="C111" s="43">
        <f>SUM(C105:C110)</f>
        <v>11268822.306</v>
      </c>
      <c r="D111" s="44">
        <f>SUM(D105:D110)</f>
        <v>1</v>
      </c>
      <c r="E111" s="21"/>
      <c r="F111" s="21"/>
      <c r="G111" s="65"/>
    </row>
    <row r="112" spans="1:7" s="1" customFormat="1" ht="12" customHeight="1" x14ac:dyDescent="0.25">
      <c r="A112" s="23"/>
      <c r="B112" s="37"/>
      <c r="C112" s="25"/>
      <c r="D112" s="25"/>
      <c r="E112" s="25"/>
      <c r="F112" s="25"/>
      <c r="G112" s="65"/>
    </row>
    <row r="113" spans="1:7" s="1" customFormat="1" ht="12.75" customHeight="1" thickBot="1" x14ac:dyDescent="0.3">
      <c r="A113" s="23"/>
      <c r="B113" s="38"/>
      <c r="C113" s="25"/>
      <c r="D113" s="25"/>
      <c r="E113" s="25"/>
      <c r="F113" s="25"/>
      <c r="G113" s="65"/>
    </row>
    <row r="114" spans="1:7" s="1" customFormat="1" ht="12" customHeight="1" thickBot="1" x14ac:dyDescent="0.3">
      <c r="A114" s="23"/>
      <c r="B114" s="101" t="s">
        <v>140</v>
      </c>
      <c r="C114" s="102"/>
      <c r="D114" s="102"/>
      <c r="E114" s="103"/>
      <c r="F114" s="21"/>
      <c r="G114" s="65"/>
    </row>
    <row r="115" spans="1:7" s="1" customFormat="1" ht="12" customHeight="1" x14ac:dyDescent="0.25">
      <c r="A115" s="23"/>
      <c r="B115" s="57" t="s">
        <v>141</v>
      </c>
      <c r="C115" s="69">
        <v>130000</v>
      </c>
      <c r="D115" s="69">
        <f>G9</f>
        <v>140000</v>
      </c>
      <c r="E115" s="69">
        <v>150000</v>
      </c>
      <c r="F115" s="56"/>
      <c r="G115" s="66"/>
    </row>
    <row r="116" spans="1:7" s="1" customFormat="1" ht="12.75" customHeight="1" thickBot="1" x14ac:dyDescent="0.3">
      <c r="A116" s="23"/>
      <c r="B116" s="42" t="s">
        <v>142</v>
      </c>
      <c r="C116" s="43">
        <f>(G90/C115)</f>
        <v>86.683248507692312</v>
      </c>
      <c r="D116" s="43">
        <f>(G90/D115)</f>
        <v>80.491587899999999</v>
      </c>
      <c r="E116" s="58">
        <f>(G90/E115)</f>
        <v>75.125482039999994</v>
      </c>
      <c r="F116" s="56"/>
      <c r="G116" s="66"/>
    </row>
    <row r="117" spans="1:7" s="1" customFormat="1" ht="15.6" customHeight="1" x14ac:dyDescent="0.25">
      <c r="A117" s="23"/>
      <c r="B117" s="47" t="s">
        <v>56</v>
      </c>
      <c r="C117" s="22"/>
      <c r="D117" s="22"/>
      <c r="E117" s="22"/>
      <c r="F117" s="22"/>
      <c r="G117" s="67"/>
    </row>
  </sheetData>
  <mergeCells count="10">
    <mergeCell ref="B17:G17"/>
    <mergeCell ref="B103:C103"/>
    <mergeCell ref="B114:E11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ITALIANO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2022-02-19T01:45:31Z</cp:lastPrinted>
  <dcterms:created xsi:type="dcterms:W3CDTF">2020-11-27T12:49:26Z</dcterms:created>
  <dcterms:modified xsi:type="dcterms:W3CDTF">2023-02-03T15:07:13Z</dcterms:modified>
</cp:coreProperties>
</file>