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BIOBIO\Yumbel\"/>
    </mc:Choice>
  </mc:AlternateContent>
  <bookViews>
    <workbookView xWindow="0" yWindow="0" windowWidth="28800" windowHeight="11475"/>
  </bookViews>
  <sheets>
    <sheet name="Zapallo Italiano" sheetId="37" r:id="rId1"/>
    <sheet name="trigo" sheetId="33" state="hidden" r:id="rId2"/>
  </sheets>
  <definedNames>
    <definedName name="_xlnm.Print_Area" localSheetId="0">'Zapallo Italiano'!$A$1:$G$90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7" l="1"/>
  <c r="G62" i="37" s="1"/>
  <c r="G17" i="37"/>
  <c r="G18" i="37"/>
  <c r="G19" i="37"/>
  <c r="G20" i="37"/>
  <c r="G21" i="37"/>
  <c r="G22" i="37"/>
  <c r="G27" i="37"/>
  <c r="G30" i="37" s="1"/>
  <c r="C77" i="37" s="1"/>
  <c r="G28" i="37"/>
  <c r="G29" i="37"/>
  <c r="G34" i="37"/>
  <c r="G35" i="37"/>
  <c r="G36" i="37" s="1"/>
  <c r="C78" i="37" s="1"/>
  <c r="G40" i="37"/>
  <c r="G42" i="37"/>
  <c r="G43" i="37"/>
  <c r="G44" i="37"/>
  <c r="G45" i="37"/>
  <c r="G47" i="37"/>
  <c r="G49" i="37"/>
  <c r="G51" i="37"/>
  <c r="G56" i="37"/>
  <c r="G57" i="37" s="1"/>
  <c r="C80" i="37" s="1"/>
  <c r="G52" i="37" l="1"/>
  <c r="C79" i="37" s="1"/>
  <c r="G23" i="37"/>
  <c r="G59" i="37"/>
  <c r="G60" i="37" s="1"/>
  <c r="C76" i="37"/>
  <c r="C81" i="37" l="1"/>
  <c r="G61" i="37"/>
  <c r="C87" i="37" l="1"/>
  <c r="D87" i="37"/>
  <c r="E87" i="37"/>
  <c r="G63" i="37"/>
  <c r="C82" i="37"/>
  <c r="D81" i="37" s="1"/>
  <c r="D80" i="37" l="1"/>
  <c r="D79" i="37"/>
  <c r="D77" i="37"/>
  <c r="D78" i="37"/>
  <c r="D76" i="37"/>
  <c r="D82" i="37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</calcChain>
</file>

<file path=xl/sharedStrings.xml><?xml version="1.0" encoding="utf-8"?>
<sst xmlns="http://schemas.openxmlformats.org/spreadsheetml/2006/main" count="314" uniqueCount="152">
  <si>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</si>
  <si>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</si>
  <si>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</si>
  <si>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</si>
  <si>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</si>
  <si>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</si>
  <si>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</si>
  <si>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</si>
  <si>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</si>
  <si>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</si>
  <si>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</si>
  <si>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</si>
  <si>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</si>
  <si>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</si>
  <si>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</si>
  <si>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</si>
  <si>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</si>
  <si>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</si>
  <si>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</si>
  <si>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</si>
  <si>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</si>
  <si>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</si>
  <si>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</si>
  <si>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</si>
  <si>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</si>
  <si>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</si>
  <si>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</si>
  <si>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</si>
  <si>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</si>
  <si>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</si>
  <si>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</si>
  <si>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</si>
  <si>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</si>
  <si>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</si>
  <si>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</si>
  <si>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</si>
  <si>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</si>
  <si>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</si>
  <si>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</si>
  <si>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</si>
  <si>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</si>
  <si>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</si>
  <si>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</si>
  <si>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</si>
  <si>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</si>
  <si>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</si>
  <si>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</si>
  <si>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</si>
  <si>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</si>
  <si>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</si>
  <si>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</si>
  <si>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</si>
  <si>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</si>
  <si>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</si>
  <si>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</si>
  <si>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</si>
  <si>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</si>
  <si>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</si>
  <si>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</si>
  <si>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</si>
  <si>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</si>
  <si>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</si>
  <si>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</si>
  <si>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</si>
  <si>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Urea</t>
  </si>
  <si>
    <t>Super Fosfato Triple</t>
  </si>
  <si>
    <t>INSECTICIDA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</si>
  <si>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</si>
  <si>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</si>
  <si>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</si>
  <si>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</si>
  <si>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</si>
  <si>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</si>
  <si>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</si>
  <si>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</si>
  <si>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</si>
  <si>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</si>
  <si>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</si>
  <si>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</si>
  <si>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</si>
  <si>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</si>
  <si>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</si>
  <si>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</si>
  <si>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</si>
  <si>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</si>
  <si>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</si>
  <si>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</si>
  <si>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lt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</si>
  <si>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</si>
  <si>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</si>
  <si>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</si>
  <si>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</si>
  <si>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</si>
  <si>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</si>
  <si>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</si>
  <si>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</si>
  <si>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</si>
  <si>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</si>
  <si>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</si>
  <si>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</si>
  <si>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</si>
  <si>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</si>
  <si>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</si>
  <si>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</si>
  <si>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</si>
  <si>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</si>
  <si>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</si>
  <si>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</si>
  <si>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</si>
  <si>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</si>
  <si>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</si>
  <si>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ferias</t>
  </si>
  <si>
    <t>Sulfato de potasio</t>
  </si>
  <si>
    <t>Trazado acequia</t>
  </si>
  <si>
    <t>Yumbel</t>
  </si>
  <si>
    <t>Zapallo italiano</t>
  </si>
  <si>
    <t>RENDIMIENTO (cajas/Há.)</t>
  </si>
  <si>
    <t>oct-enero</t>
  </si>
  <si>
    <t>PRECIO ESPERADO ($/caja)</t>
  </si>
  <si>
    <t>sequía, heladas</t>
  </si>
  <si>
    <t>Paleo acequia</t>
  </si>
  <si>
    <t>Junio-Agosto</t>
  </si>
  <si>
    <t>Plantación</t>
  </si>
  <si>
    <t>julio-Agosto</t>
  </si>
  <si>
    <t>Aplicac. Fitosanit</t>
  </si>
  <si>
    <t>junio-Noviembre</t>
  </si>
  <si>
    <t xml:space="preserve">Riegos </t>
  </si>
  <si>
    <t>Julio-Noviembre</t>
  </si>
  <si>
    <t>Limpia manual</t>
  </si>
  <si>
    <t>Julio-Octubre</t>
  </si>
  <si>
    <t>Aplicac. Fertiliz.</t>
  </si>
  <si>
    <t>Junio-Noviembre</t>
  </si>
  <si>
    <t>Melgaddura</t>
  </si>
  <si>
    <t>JA</t>
  </si>
  <si>
    <t>Limpia c/cultivadora</t>
  </si>
  <si>
    <t>Mayo-Junio</t>
  </si>
  <si>
    <t>Planta</t>
  </si>
  <si>
    <t>Julio</t>
  </si>
  <si>
    <t>Agosto-noviembre</t>
  </si>
  <si>
    <t>septiembre-octubre</t>
  </si>
  <si>
    <t>Azufre</t>
  </si>
  <si>
    <t>Agosto-Octubre</t>
  </si>
  <si>
    <t>Flecha 9,6 EC</t>
  </si>
  <si>
    <t>Agosto-octubre</t>
  </si>
  <si>
    <t>Diazol 50 EW</t>
  </si>
  <si>
    <t>Cajas</t>
  </si>
  <si>
    <t>Septiembre-Noviembre</t>
  </si>
  <si>
    <t>Zapallo Italiano</t>
  </si>
  <si>
    <t>JM</t>
  </si>
  <si>
    <t>Rendimiento (cajas/hà)</t>
  </si>
  <si>
    <t>Costo unitario ($/caja) (*)</t>
  </si>
  <si>
    <t>ESCENARIOS COSTO UNITARIO  ($/caja)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</si>
</sst>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43" fontId="24" fillId="0" borderId="19" applyFont="0" applyFill="0" applyBorder="0" applyAlignment="0" applyProtection="0"/>
  </cellStyleXfs>
  <cellXfs count="290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6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6" fontId="20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6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6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6" fontId="15" fillId="0" borderId="59" xfId="1" applyNumberFormat="1" applyFont="1" applyBorder="1" applyAlignment="1">
      <alignment horizontal="right"/>
    </xf>
    <xf numFmtId="166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4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3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3" fillId="8" borderId="30" xfId="0" applyNumberFormat="1" applyFont="1" applyFill="1" applyBorder="1" applyAlignment="1">
      <alignment vertical="center"/>
    </xf>
    <xf numFmtId="49" fontId="33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3" fillId="2" borderId="32" xfId="0" applyNumberFormat="1" applyFont="1" applyFill="1" applyBorder="1" applyAlignment="1">
      <alignment vertical="center"/>
    </xf>
    <xf numFmtId="3" fontId="33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3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3" fillId="8" borderId="34" xfId="0" applyNumberFormat="1" applyFont="1" applyFill="1" applyBorder="1" applyAlignment="1">
      <alignment vertical="center"/>
    </xf>
    <xf numFmtId="165" fontId="33" fillId="8" borderId="35" xfId="0" applyNumberFormat="1" applyFont="1" applyFill="1" applyBorder="1" applyAlignment="1">
      <alignment vertical="center"/>
    </xf>
    <xf numFmtId="9" fontId="33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3" fillId="8" borderId="49" xfId="0" applyNumberFormat="1" applyFont="1" applyFill="1" applyBorder="1" applyAlignment="1">
      <alignment vertical="center"/>
    </xf>
    <xf numFmtId="0" fontId="33" fillId="7" borderId="19" xfId="0" applyFont="1" applyFill="1" applyBorder="1" applyAlignment="1">
      <alignment vertical="center"/>
    </xf>
    <xf numFmtId="164" fontId="33" fillId="2" borderId="19" xfId="0" applyNumberFormat="1" applyFont="1" applyFill="1" applyBorder="1" applyAlignment="1">
      <alignment vertical="center"/>
    </xf>
    <xf numFmtId="165" fontId="33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29" fillId="5" borderId="19" xfId="0" applyFont="1" applyFill="1" applyBorder="1" applyAlignment="1">
      <alignment vertical="center"/>
    </xf>
    <xf numFmtId="164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4" fontId="29" fillId="3" borderId="19" xfId="0" applyNumberFormat="1" applyFont="1" applyFill="1" applyBorder="1" applyAlignment="1">
      <alignment vertical="center"/>
    </xf>
    <xf numFmtId="164" fontId="29" fillId="6" borderId="19" xfId="0" applyNumberFormat="1" applyFont="1" applyFill="1" applyBorder="1" applyAlignment="1">
      <alignment vertical="center"/>
    </xf>
    <xf numFmtId="3" fontId="33" fillId="8" borderId="50" xfId="0" applyNumberFormat="1" applyFont="1" applyFill="1" applyBorder="1" applyAlignment="1">
      <alignment vertical="center"/>
    </xf>
    <xf numFmtId="3" fontId="33" fillId="8" borderId="51" xfId="0" applyNumberFormat="1" applyFont="1" applyFill="1" applyBorder="1" applyAlignment="1">
      <alignment vertical="center"/>
    </xf>
    <xf numFmtId="167" fontId="33" fillId="2" borderId="5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0" fillId="10" borderId="59" xfId="0" applyFont="1" applyFill="1" applyBorder="1" applyAlignment="1">
      <alignment horizontal="right" wrapText="1"/>
    </xf>
    <xf numFmtId="0" fontId="30" fillId="10" borderId="59" xfId="0" applyFont="1" applyFill="1" applyBorder="1" applyAlignment="1">
      <alignment horizontal="center"/>
    </xf>
    <xf numFmtId="0" fontId="30" fillId="10" borderId="59" xfId="0" applyFont="1" applyFill="1" applyBorder="1" applyAlignment="1">
      <alignment horizontal="right"/>
    </xf>
    <xf numFmtId="17" fontId="30" fillId="0" borderId="59" xfId="0" applyNumberFormat="1" applyFont="1" applyBorder="1" applyAlignment="1">
      <alignment horizontal="right"/>
    </xf>
    <xf numFmtId="0" fontId="30" fillId="10" borderId="59" xfId="0" applyFont="1" applyFill="1" applyBorder="1"/>
    <xf numFmtId="0" fontId="30" fillId="10" borderId="60" xfId="0" applyFont="1" applyFill="1" applyBorder="1"/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3" fontId="31" fillId="10" borderId="59" xfId="0" applyNumberFormat="1" applyFont="1" applyFill="1" applyBorder="1"/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2" borderId="16" xfId="0" applyFont="1" applyFill="1" applyBorder="1" applyAlignment="1">
      <alignment horizontal="center"/>
    </xf>
    <xf numFmtId="0" fontId="4" fillId="2" borderId="76" xfId="0" applyFont="1" applyFill="1" applyBorder="1" applyAlignment="1">
      <alignment horizontal="left"/>
    </xf>
    <xf numFmtId="49" fontId="29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0" fontId="31" fillId="10" borderId="59" xfId="1" applyFont="1" applyFill="1" applyBorder="1" applyAlignment="1">
      <alignment horizontal="center"/>
    </xf>
    <xf numFmtId="0" fontId="30" fillId="10" borderId="59" xfId="0" applyFont="1" applyFill="1" applyBorder="1" applyAlignment="1">
      <alignment horizontal="left"/>
    </xf>
    <xf numFmtId="0" fontId="31" fillId="10" borderId="59" xfId="0" applyFont="1" applyFill="1" applyBorder="1" applyAlignment="1">
      <alignment wrapText="1"/>
    </xf>
    <xf numFmtId="167" fontId="31" fillId="10" borderId="59" xfId="0" applyNumberFormat="1" applyFont="1" applyFill="1" applyBorder="1"/>
    <xf numFmtId="0" fontId="32" fillId="10" borderId="59" xfId="0" applyFont="1" applyFill="1" applyBorder="1" applyAlignment="1">
      <alignment horizontal="left"/>
    </xf>
    <xf numFmtId="0" fontId="31" fillId="10" borderId="59" xfId="0" applyFont="1" applyFill="1" applyBorder="1"/>
    <xf numFmtId="3" fontId="31" fillId="10" borderId="59" xfId="1" applyNumberFormat="1" applyFont="1" applyFill="1" applyBorder="1"/>
    <xf numFmtId="3" fontId="30" fillId="10" borderId="59" xfId="0" applyNumberFormat="1" applyFont="1" applyFill="1" applyBorder="1"/>
    <xf numFmtId="3" fontId="30" fillId="10" borderId="59" xfId="0" applyNumberFormat="1" applyFont="1" applyFill="1" applyBorder="1" applyAlignment="1">
      <alignment horizontal="center"/>
    </xf>
    <xf numFmtId="49" fontId="35" fillId="3" borderId="19" xfId="0" applyNumberFormat="1" applyFont="1" applyFill="1" applyBorder="1" applyAlignment="1">
      <alignment horizontal="center" vertical="center"/>
    </xf>
    <xf numFmtId="0" fontId="35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3" fillId="9" borderId="38" xfId="0" applyFont="1" applyFill="1" applyBorder="1" applyAlignment="1">
      <alignment vertical="center"/>
    </xf>
    <xf numFmtId="0" fontId="36" fillId="12" borderId="1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0" fontId="30" fillId="10" borderId="60" xfId="0" applyFont="1" applyFill="1" applyBorder="1" applyAlignment="1">
      <alignment wrapText="1"/>
    </xf>
    <xf numFmtId="0" fontId="30" fillId="10" borderId="59" xfId="0" applyFont="1" applyFill="1" applyBorder="1" applyAlignment="1"/>
    <xf numFmtId="0" fontId="30" fillId="10" borderId="60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0</xdr:rowOff>
    </xdr:from>
    <xdr:to>
      <xdr:col>6</xdr:col>
      <xdr:colOff>761999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0"/>
          <a:ext cx="547687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G89"/>
  <sheetViews>
    <sheetView tabSelected="1" workbookViewId="0">
      <selection activeCell="J7" sqref="J7"/>
    </sheetView>
  </sheetViews>
  <sheetFormatPr baseColWidth="10" defaultRowHeight="15" x14ac:dyDescent="0.25"/>
  <cols>
    <col min="1" max="1" width="3.5703125" customWidth="1"/>
    <col min="2" max="2" width="22.85546875" customWidth="1"/>
    <col min="3" max="3" width="13.5703125" customWidth="1"/>
  </cols>
  <sheetData>
    <row r="5" spans="2:7" x14ac:dyDescent="0.25">
      <c r="B5" s="219" t="s">
        <v>0</v>
      </c>
      <c r="C5" s="244" t="s">
        <v>115</v>
      </c>
      <c r="D5" s="218"/>
      <c r="E5" s="275" t="s">
        <v>116</v>
      </c>
      <c r="F5" s="275"/>
      <c r="G5" s="250">
        <v>1300</v>
      </c>
    </row>
    <row r="6" spans="2:7" x14ac:dyDescent="0.25">
      <c r="B6" s="243" t="s">
        <v>1</v>
      </c>
      <c r="C6" s="245" t="s">
        <v>147</v>
      </c>
      <c r="D6" s="218"/>
      <c r="E6" s="276" t="s">
        <v>2</v>
      </c>
      <c r="F6" s="277"/>
      <c r="G6" s="251" t="s">
        <v>117</v>
      </c>
    </row>
    <row r="7" spans="2:7" x14ac:dyDescent="0.25">
      <c r="B7" s="243" t="s">
        <v>3</v>
      </c>
      <c r="C7" s="246" t="s">
        <v>71</v>
      </c>
      <c r="D7" s="218"/>
      <c r="E7" s="276" t="s">
        <v>118</v>
      </c>
      <c r="F7" s="277"/>
      <c r="G7" s="250">
        <v>8588</v>
      </c>
    </row>
    <row r="8" spans="2:7" x14ac:dyDescent="0.25">
      <c r="B8" s="243" t="s">
        <v>5</v>
      </c>
      <c r="C8" s="246" t="s">
        <v>72</v>
      </c>
      <c r="D8" s="218"/>
      <c r="E8" s="248" t="s">
        <v>6</v>
      </c>
      <c r="F8" s="249"/>
      <c r="G8" s="250">
        <f>G5*G7</f>
        <v>11164400</v>
      </c>
    </row>
    <row r="9" spans="2:7" x14ac:dyDescent="0.25">
      <c r="B9" s="243" t="s">
        <v>7</v>
      </c>
      <c r="C9" s="246" t="s">
        <v>114</v>
      </c>
      <c r="D9" s="218"/>
      <c r="E9" s="276" t="s">
        <v>8</v>
      </c>
      <c r="F9" s="277"/>
      <c r="G9" s="252" t="s">
        <v>111</v>
      </c>
    </row>
    <row r="10" spans="2:7" x14ac:dyDescent="0.25">
      <c r="B10" s="243" t="s">
        <v>9</v>
      </c>
      <c r="C10" s="246" t="s">
        <v>89</v>
      </c>
      <c r="D10" s="218"/>
      <c r="E10" s="276" t="s">
        <v>10</v>
      </c>
      <c r="F10" s="277"/>
      <c r="G10" s="251" t="s">
        <v>117</v>
      </c>
    </row>
    <row r="11" spans="2:7" x14ac:dyDescent="0.25">
      <c r="B11" s="243" t="s">
        <v>11</v>
      </c>
      <c r="C11" s="247">
        <v>44896</v>
      </c>
      <c r="D11" s="218"/>
      <c r="E11" s="278" t="s">
        <v>12</v>
      </c>
      <c r="F11" s="279"/>
      <c r="G11" s="246" t="s">
        <v>119</v>
      </c>
    </row>
    <row r="12" spans="2:7" x14ac:dyDescent="0.25">
      <c r="B12" s="220"/>
      <c r="C12" s="221"/>
      <c r="D12" s="222"/>
      <c r="E12" s="223"/>
      <c r="F12" s="223"/>
      <c r="G12" s="224"/>
    </row>
    <row r="13" spans="2:7" x14ac:dyDescent="0.25">
      <c r="B13" s="271" t="s">
        <v>13</v>
      </c>
      <c r="C13" s="272"/>
      <c r="D13" s="272"/>
      <c r="E13" s="272"/>
      <c r="F13" s="272"/>
      <c r="G13" s="272"/>
    </row>
    <row r="14" spans="2:7" x14ac:dyDescent="0.25">
      <c r="B14" s="225"/>
      <c r="C14" s="258"/>
      <c r="D14" s="258"/>
      <c r="E14" s="258"/>
      <c r="F14" s="226"/>
      <c r="G14" s="226"/>
    </row>
    <row r="15" spans="2:7" x14ac:dyDescent="0.25">
      <c r="B15" s="259" t="s">
        <v>14</v>
      </c>
      <c r="C15" s="260"/>
      <c r="D15" s="261"/>
      <c r="E15" s="261"/>
      <c r="F15" s="261"/>
      <c r="G15" s="261"/>
    </row>
    <row r="16" spans="2:7" ht="25.5" x14ac:dyDescent="0.25">
      <c r="B16" s="229" t="s">
        <v>15</v>
      </c>
      <c r="C16" s="229" t="s">
        <v>16</v>
      </c>
      <c r="D16" s="229" t="s">
        <v>17</v>
      </c>
      <c r="E16" s="229" t="s">
        <v>18</v>
      </c>
      <c r="F16" s="229" t="s">
        <v>19</v>
      </c>
      <c r="G16" s="229" t="s">
        <v>20</v>
      </c>
    </row>
    <row r="17" spans="2:7" x14ac:dyDescent="0.25">
      <c r="B17" s="263" t="s">
        <v>120</v>
      </c>
      <c r="C17" s="245" t="s">
        <v>21</v>
      </c>
      <c r="D17" s="245">
        <v>1</v>
      </c>
      <c r="E17" s="245" t="s">
        <v>121</v>
      </c>
      <c r="F17" s="250">
        <v>40000</v>
      </c>
      <c r="G17" s="253">
        <f t="shared" ref="G17:G22" si="0">F17*D17</f>
        <v>40000</v>
      </c>
    </row>
    <row r="18" spans="2:7" x14ac:dyDescent="0.25">
      <c r="B18" s="263" t="s">
        <v>122</v>
      </c>
      <c r="C18" s="245" t="s">
        <v>21</v>
      </c>
      <c r="D18" s="245">
        <v>9</v>
      </c>
      <c r="E18" s="245" t="s">
        <v>123</v>
      </c>
      <c r="F18" s="250">
        <v>40000</v>
      </c>
      <c r="G18" s="253">
        <f t="shared" si="0"/>
        <v>360000</v>
      </c>
    </row>
    <row r="19" spans="2:7" x14ac:dyDescent="0.25">
      <c r="B19" s="263" t="s">
        <v>124</v>
      </c>
      <c r="C19" s="245" t="s">
        <v>21</v>
      </c>
      <c r="D19" s="245">
        <v>5</v>
      </c>
      <c r="E19" s="245" t="s">
        <v>125</v>
      </c>
      <c r="F19" s="250">
        <v>40000</v>
      </c>
      <c r="G19" s="253">
        <f t="shared" si="0"/>
        <v>200000</v>
      </c>
    </row>
    <row r="20" spans="2:7" x14ac:dyDescent="0.25">
      <c r="B20" s="263" t="s">
        <v>126</v>
      </c>
      <c r="C20" s="245" t="s">
        <v>21</v>
      </c>
      <c r="D20" s="245">
        <v>12</v>
      </c>
      <c r="E20" s="245" t="s">
        <v>127</v>
      </c>
      <c r="F20" s="250">
        <v>40000</v>
      </c>
      <c r="G20" s="253">
        <f t="shared" si="0"/>
        <v>480000</v>
      </c>
    </row>
    <row r="21" spans="2:7" x14ac:dyDescent="0.25">
      <c r="B21" s="263" t="s">
        <v>128</v>
      </c>
      <c r="C21" s="245" t="s">
        <v>21</v>
      </c>
      <c r="D21" s="245">
        <v>7</v>
      </c>
      <c r="E21" s="245" t="s">
        <v>129</v>
      </c>
      <c r="F21" s="250">
        <v>40000</v>
      </c>
      <c r="G21" s="253">
        <f t="shared" si="0"/>
        <v>280000</v>
      </c>
    </row>
    <row r="22" spans="2:7" x14ac:dyDescent="0.25">
      <c r="B22" s="263" t="s">
        <v>130</v>
      </c>
      <c r="C22" s="245" t="s">
        <v>21</v>
      </c>
      <c r="D22" s="245">
        <v>2</v>
      </c>
      <c r="E22" s="245" t="s">
        <v>131</v>
      </c>
      <c r="F22" s="250">
        <v>40000</v>
      </c>
      <c r="G22" s="253">
        <f t="shared" si="0"/>
        <v>80000</v>
      </c>
    </row>
    <row r="23" spans="2:7" x14ac:dyDescent="0.25">
      <c r="B23" s="230" t="s">
        <v>22</v>
      </c>
      <c r="C23" s="231"/>
      <c r="D23" s="231"/>
      <c r="E23" s="231"/>
      <c r="F23" s="232"/>
      <c r="G23" s="232">
        <f>SUM(G17:G22)</f>
        <v>1440000</v>
      </c>
    </row>
    <row r="24" spans="2:7" x14ac:dyDescent="0.25">
      <c r="B24" s="225"/>
      <c r="C24" s="226"/>
      <c r="D24" s="226"/>
      <c r="E24" s="226"/>
      <c r="F24" s="227"/>
      <c r="G24" s="227"/>
    </row>
    <row r="25" spans="2:7" x14ac:dyDescent="0.25">
      <c r="B25" s="172" t="s">
        <v>23</v>
      </c>
      <c r="C25" s="173"/>
      <c r="D25" s="174"/>
      <c r="E25" s="174"/>
      <c r="F25" s="175"/>
      <c r="G25" s="175"/>
    </row>
    <row r="26" spans="2:7" ht="25.5" x14ac:dyDescent="0.25">
      <c r="B26" s="176" t="s">
        <v>15</v>
      </c>
      <c r="C26" s="177" t="s">
        <v>16</v>
      </c>
      <c r="D26" s="177" t="s">
        <v>17</v>
      </c>
      <c r="E26" s="176" t="s">
        <v>18</v>
      </c>
      <c r="F26" s="177" t="s">
        <v>19</v>
      </c>
      <c r="G26" s="176" t="s">
        <v>20</v>
      </c>
    </row>
    <row r="27" spans="2:7" x14ac:dyDescent="0.25">
      <c r="B27" s="263" t="s">
        <v>132</v>
      </c>
      <c r="C27" s="245" t="s">
        <v>133</v>
      </c>
      <c r="D27" s="245">
        <v>1</v>
      </c>
      <c r="E27" s="245" t="s">
        <v>121</v>
      </c>
      <c r="F27" s="250">
        <v>45000</v>
      </c>
      <c r="G27" s="253">
        <f t="shared" ref="G27:G29" si="1">F27*D27</f>
        <v>45000</v>
      </c>
    </row>
    <row r="28" spans="2:7" x14ac:dyDescent="0.25">
      <c r="B28" s="263" t="s">
        <v>113</v>
      </c>
      <c r="C28" s="245" t="s">
        <v>133</v>
      </c>
      <c r="D28" s="245">
        <v>0.2</v>
      </c>
      <c r="E28" s="245" t="s">
        <v>121</v>
      </c>
      <c r="F28" s="250">
        <v>45000</v>
      </c>
      <c r="G28" s="253">
        <f t="shared" si="1"/>
        <v>9000</v>
      </c>
    </row>
    <row r="29" spans="2:7" x14ac:dyDescent="0.25">
      <c r="B29" s="263" t="s">
        <v>134</v>
      </c>
      <c r="C29" s="245" t="s">
        <v>133</v>
      </c>
      <c r="D29" s="245">
        <v>1</v>
      </c>
      <c r="E29" s="245" t="s">
        <v>129</v>
      </c>
      <c r="F29" s="250">
        <v>45000</v>
      </c>
      <c r="G29" s="253">
        <f t="shared" si="1"/>
        <v>45000</v>
      </c>
    </row>
    <row r="30" spans="2:7" x14ac:dyDescent="0.25">
      <c r="B30" s="178" t="s">
        <v>24</v>
      </c>
      <c r="C30" s="179"/>
      <c r="D30" s="179"/>
      <c r="E30" s="179"/>
      <c r="F30" s="233"/>
      <c r="G30" s="233">
        <f>SUM(G27:G27)</f>
        <v>45000</v>
      </c>
    </row>
    <row r="31" spans="2:7" x14ac:dyDescent="0.25">
      <c r="B31" s="254"/>
      <c r="C31" s="255"/>
      <c r="D31" s="255"/>
      <c r="E31" s="255"/>
      <c r="F31" s="256"/>
      <c r="G31" s="256"/>
    </row>
    <row r="32" spans="2:7" x14ac:dyDescent="0.25">
      <c r="B32" s="172" t="s">
        <v>25</v>
      </c>
      <c r="C32" s="173"/>
      <c r="D32" s="174"/>
      <c r="E32" s="174"/>
      <c r="F32" s="175"/>
      <c r="G32" s="175"/>
    </row>
    <row r="33" spans="2:7" ht="25.5" x14ac:dyDescent="0.25">
      <c r="B33" s="176" t="s">
        <v>15</v>
      </c>
      <c r="C33" s="176" t="s">
        <v>16</v>
      </c>
      <c r="D33" s="176" t="s">
        <v>17</v>
      </c>
      <c r="E33" s="176" t="s">
        <v>18</v>
      </c>
      <c r="F33" s="177" t="s">
        <v>19</v>
      </c>
      <c r="G33" s="176" t="s">
        <v>20</v>
      </c>
    </row>
    <row r="34" spans="2:7" x14ac:dyDescent="0.25">
      <c r="B34" s="263" t="s">
        <v>26</v>
      </c>
      <c r="C34" s="245" t="s">
        <v>148</v>
      </c>
      <c r="D34" s="245">
        <v>0.25</v>
      </c>
      <c r="E34" s="245" t="s">
        <v>135</v>
      </c>
      <c r="F34" s="250">
        <v>360000</v>
      </c>
      <c r="G34" s="250">
        <f>F34*D34</f>
        <v>90000</v>
      </c>
    </row>
    <row r="35" spans="2:7" x14ac:dyDescent="0.25">
      <c r="B35" s="263" t="s">
        <v>69</v>
      </c>
      <c r="C35" s="245" t="s">
        <v>148</v>
      </c>
      <c r="D35" s="245">
        <v>0.125</v>
      </c>
      <c r="E35" s="245" t="s">
        <v>121</v>
      </c>
      <c r="F35" s="250">
        <v>360000</v>
      </c>
      <c r="G35" s="250">
        <f t="shared" ref="G35" si="2">F35*D35</f>
        <v>45000</v>
      </c>
    </row>
    <row r="36" spans="2:7" x14ac:dyDescent="0.25">
      <c r="B36" s="178" t="s">
        <v>27</v>
      </c>
      <c r="C36" s="179"/>
      <c r="D36" s="179"/>
      <c r="E36" s="179"/>
      <c r="F36" s="180"/>
      <c r="G36" s="233">
        <f>SUM(G34:G35)</f>
        <v>135000</v>
      </c>
    </row>
    <row r="37" spans="2:7" x14ac:dyDescent="0.25">
      <c r="B37" s="254"/>
      <c r="C37" s="255"/>
      <c r="D37" s="255"/>
      <c r="E37" s="255"/>
      <c r="F37" s="256"/>
      <c r="G37" s="256"/>
    </row>
    <row r="38" spans="2:7" x14ac:dyDescent="0.25">
      <c r="B38" s="172" t="s">
        <v>28</v>
      </c>
      <c r="C38" s="173"/>
      <c r="D38" s="174"/>
      <c r="E38" s="174"/>
      <c r="F38" s="175"/>
      <c r="G38" s="175"/>
    </row>
    <row r="39" spans="2:7" ht="25.5" x14ac:dyDescent="0.25">
      <c r="B39" s="177" t="s">
        <v>29</v>
      </c>
      <c r="C39" s="177" t="s">
        <v>30</v>
      </c>
      <c r="D39" s="177" t="s">
        <v>31</v>
      </c>
      <c r="E39" s="177" t="s">
        <v>18</v>
      </c>
      <c r="F39" s="177" t="s">
        <v>19</v>
      </c>
      <c r="G39" s="177" t="s">
        <v>20</v>
      </c>
    </row>
    <row r="40" spans="2:7" x14ac:dyDescent="0.25">
      <c r="B40" s="263" t="s">
        <v>136</v>
      </c>
      <c r="C40" s="245" t="s">
        <v>16</v>
      </c>
      <c r="D40" s="270">
        <v>8000</v>
      </c>
      <c r="E40" s="245" t="s">
        <v>137</v>
      </c>
      <c r="F40" s="250">
        <v>113</v>
      </c>
      <c r="G40" s="265">
        <f t="shared" ref="G40:G51" si="3">F40*D40</f>
        <v>904000</v>
      </c>
    </row>
    <row r="41" spans="2:7" x14ac:dyDescent="0.25">
      <c r="B41" s="266" t="s">
        <v>32</v>
      </c>
      <c r="C41" s="245"/>
      <c r="D41" s="270"/>
      <c r="E41" s="245"/>
      <c r="F41" s="250"/>
      <c r="G41" s="265"/>
    </row>
    <row r="42" spans="2:7" x14ac:dyDescent="0.25">
      <c r="B42" s="263" t="s">
        <v>64</v>
      </c>
      <c r="C42" s="245" t="s">
        <v>33</v>
      </c>
      <c r="D42" s="270">
        <v>200</v>
      </c>
      <c r="E42" s="245" t="s">
        <v>138</v>
      </c>
      <c r="F42" s="250">
        <v>328</v>
      </c>
      <c r="G42" s="265">
        <f t="shared" si="3"/>
        <v>65600</v>
      </c>
    </row>
    <row r="43" spans="2:7" x14ac:dyDescent="0.25">
      <c r="B43" s="267" t="s">
        <v>65</v>
      </c>
      <c r="C43" s="245" t="s">
        <v>33</v>
      </c>
      <c r="D43" s="270">
        <v>150</v>
      </c>
      <c r="E43" s="245" t="s">
        <v>131</v>
      </c>
      <c r="F43" s="250">
        <v>316</v>
      </c>
      <c r="G43" s="265">
        <f t="shared" si="3"/>
        <v>47400</v>
      </c>
    </row>
    <row r="44" spans="2:7" x14ac:dyDescent="0.25">
      <c r="B44" s="263" t="s">
        <v>112</v>
      </c>
      <c r="C44" s="245" t="s">
        <v>33</v>
      </c>
      <c r="D44" s="270">
        <v>150</v>
      </c>
      <c r="E44" s="245" t="s">
        <v>139</v>
      </c>
      <c r="F44" s="250">
        <v>1695</v>
      </c>
      <c r="G44" s="265">
        <f t="shared" si="3"/>
        <v>254250</v>
      </c>
    </row>
    <row r="45" spans="2:7" x14ac:dyDescent="0.25">
      <c r="B45" s="263" t="s">
        <v>140</v>
      </c>
      <c r="C45" s="245" t="s">
        <v>33</v>
      </c>
      <c r="D45" s="270">
        <v>25</v>
      </c>
      <c r="E45" s="245" t="s">
        <v>141</v>
      </c>
      <c r="F45" s="250">
        <v>904</v>
      </c>
      <c r="G45" s="265">
        <f t="shared" si="3"/>
        <v>22600</v>
      </c>
    </row>
    <row r="46" spans="2:7" x14ac:dyDescent="0.25">
      <c r="B46" s="266" t="s">
        <v>80</v>
      </c>
      <c r="C46" s="245"/>
      <c r="D46" s="270"/>
      <c r="E46" s="245"/>
      <c r="F46" s="250"/>
      <c r="G46" s="265"/>
    </row>
    <row r="47" spans="2:7" x14ac:dyDescent="0.25">
      <c r="B47" s="263" t="s">
        <v>142</v>
      </c>
      <c r="C47" s="245" t="s">
        <v>87</v>
      </c>
      <c r="D47" s="270">
        <v>1</v>
      </c>
      <c r="E47" s="245" t="s">
        <v>143</v>
      </c>
      <c r="F47" s="250">
        <v>14690</v>
      </c>
      <c r="G47" s="265">
        <f t="shared" si="3"/>
        <v>14690</v>
      </c>
    </row>
    <row r="48" spans="2:7" x14ac:dyDescent="0.25">
      <c r="B48" s="266" t="s">
        <v>66</v>
      </c>
      <c r="C48" s="245"/>
      <c r="D48" s="270"/>
      <c r="E48" s="245"/>
      <c r="F48" s="250"/>
      <c r="G48" s="265"/>
    </row>
    <row r="49" spans="2:7" x14ac:dyDescent="0.25">
      <c r="B49" s="263" t="s">
        <v>144</v>
      </c>
      <c r="C49" s="245" t="s">
        <v>87</v>
      </c>
      <c r="D49" s="270">
        <v>1</v>
      </c>
      <c r="E49" s="245" t="s">
        <v>143</v>
      </c>
      <c r="F49" s="250">
        <v>23165</v>
      </c>
      <c r="G49" s="265">
        <f t="shared" si="3"/>
        <v>23165</v>
      </c>
    </row>
    <row r="50" spans="2:7" x14ac:dyDescent="0.25">
      <c r="B50" s="266" t="s">
        <v>35</v>
      </c>
      <c r="C50" s="245"/>
      <c r="D50" s="270"/>
      <c r="E50" s="245"/>
      <c r="F50" s="250"/>
      <c r="G50" s="265"/>
    </row>
    <row r="51" spans="2:7" x14ac:dyDescent="0.25">
      <c r="B51" s="263" t="s">
        <v>145</v>
      </c>
      <c r="C51" s="245" t="s">
        <v>16</v>
      </c>
      <c r="D51" s="270">
        <v>1300</v>
      </c>
      <c r="E51" s="248" t="s">
        <v>146</v>
      </c>
      <c r="F51" s="250">
        <v>859</v>
      </c>
      <c r="G51" s="265">
        <f t="shared" si="3"/>
        <v>1116700</v>
      </c>
    </row>
    <row r="52" spans="2:7" x14ac:dyDescent="0.25">
      <c r="B52" s="178" t="s">
        <v>34</v>
      </c>
      <c r="C52" s="179"/>
      <c r="D52" s="179"/>
      <c r="E52" s="179"/>
      <c r="F52" s="180"/>
      <c r="G52" s="233">
        <f>SUM(G40:G51)</f>
        <v>2448405</v>
      </c>
    </row>
    <row r="53" spans="2:7" x14ac:dyDescent="0.25">
      <c r="B53" s="254"/>
      <c r="C53" s="255"/>
      <c r="D53" s="255"/>
      <c r="E53" s="257"/>
      <c r="F53" s="256"/>
      <c r="G53" s="256"/>
    </row>
    <row r="54" spans="2:7" x14ac:dyDescent="0.25">
      <c r="B54" s="172" t="s">
        <v>35</v>
      </c>
      <c r="C54" s="173"/>
      <c r="D54" s="174"/>
      <c r="E54" s="174"/>
      <c r="F54" s="175"/>
      <c r="G54" s="175"/>
    </row>
    <row r="55" spans="2:7" ht="25.5" x14ac:dyDescent="0.25">
      <c r="B55" s="176" t="s">
        <v>36</v>
      </c>
      <c r="C55" s="177" t="s">
        <v>30</v>
      </c>
      <c r="D55" s="177" t="s">
        <v>31</v>
      </c>
      <c r="E55" s="176" t="s">
        <v>18</v>
      </c>
      <c r="F55" s="177" t="s">
        <v>19</v>
      </c>
      <c r="G55" s="176" t="s">
        <v>20</v>
      </c>
    </row>
    <row r="56" spans="2:7" x14ac:dyDescent="0.25">
      <c r="B56" s="264"/>
      <c r="C56" s="262"/>
      <c r="D56" s="262">
        <v>0</v>
      </c>
      <c r="E56" s="262"/>
      <c r="F56" s="268"/>
      <c r="G56" s="269">
        <f>+F56*D56</f>
        <v>0</v>
      </c>
    </row>
    <row r="57" spans="2:7" x14ac:dyDescent="0.25">
      <c r="B57" s="178" t="s">
        <v>37</v>
      </c>
      <c r="C57" s="179"/>
      <c r="D57" s="179"/>
      <c r="E57" s="179"/>
      <c r="F57" s="180"/>
      <c r="G57" s="233">
        <f>SUM(G56:G56)</f>
        <v>0</v>
      </c>
    </row>
    <row r="58" spans="2:7" x14ac:dyDescent="0.25">
      <c r="B58" s="181"/>
      <c r="C58" s="181"/>
      <c r="D58" s="181"/>
      <c r="E58" s="181"/>
      <c r="F58" s="182"/>
      <c r="G58" s="182"/>
    </row>
    <row r="59" spans="2:7" x14ac:dyDescent="0.25">
      <c r="B59" s="228" t="s">
        <v>38</v>
      </c>
      <c r="C59" s="234"/>
      <c r="D59" s="234"/>
      <c r="E59" s="234"/>
      <c r="F59" s="234"/>
      <c r="G59" s="235">
        <f>G23+G30+G36+G52+G57</f>
        <v>4068405</v>
      </c>
    </row>
    <row r="60" spans="2:7" x14ac:dyDescent="0.25">
      <c r="B60" s="236" t="s">
        <v>39</v>
      </c>
      <c r="C60" s="237"/>
      <c r="D60" s="237"/>
      <c r="E60" s="237"/>
      <c r="F60" s="237"/>
      <c r="G60" s="238">
        <f>G59*0.05</f>
        <v>203420.25</v>
      </c>
    </row>
    <row r="61" spans="2:7" x14ac:dyDescent="0.25">
      <c r="B61" s="228" t="s">
        <v>40</v>
      </c>
      <c r="C61" s="234"/>
      <c r="D61" s="234"/>
      <c r="E61" s="234"/>
      <c r="F61" s="234"/>
      <c r="G61" s="235">
        <f>G60+G59</f>
        <v>4271825.25</v>
      </c>
    </row>
    <row r="62" spans="2:7" x14ac:dyDescent="0.25">
      <c r="B62" s="236" t="s">
        <v>41</v>
      </c>
      <c r="C62" s="237"/>
      <c r="D62" s="237"/>
      <c r="E62" s="237"/>
      <c r="F62" s="237"/>
      <c r="G62" s="238">
        <f>G8</f>
        <v>11164400</v>
      </c>
    </row>
    <row r="63" spans="2:7" x14ac:dyDescent="0.25">
      <c r="B63" s="228" t="s">
        <v>42</v>
      </c>
      <c r="C63" s="234"/>
      <c r="D63" s="234"/>
      <c r="E63" s="234"/>
      <c r="F63" s="234"/>
      <c r="G63" s="239">
        <f>G62-G61</f>
        <v>6892574.75</v>
      </c>
    </row>
    <row r="64" spans="2:7" x14ac:dyDescent="0.25">
      <c r="B64" s="183" t="s">
        <v>109</v>
      </c>
      <c r="C64" s="184"/>
      <c r="D64" s="184"/>
      <c r="E64" s="184"/>
      <c r="F64" s="184"/>
      <c r="G64" s="185"/>
    </row>
    <row r="65" spans="2:7" ht="15.75" thickBot="1" x14ac:dyDescent="0.3">
      <c r="B65" s="186"/>
      <c r="C65" s="184"/>
      <c r="D65" s="184"/>
      <c r="E65" s="184"/>
      <c r="F65" s="184"/>
      <c r="G65" s="185"/>
    </row>
    <row r="66" spans="2:7" x14ac:dyDescent="0.25">
      <c r="B66" s="187" t="s">
        <v>110</v>
      </c>
      <c r="C66" s="188"/>
      <c r="D66" s="188"/>
      <c r="E66" s="188"/>
      <c r="F66" s="189"/>
      <c r="G66" s="185"/>
    </row>
    <row r="67" spans="2:7" x14ac:dyDescent="0.25">
      <c r="B67" s="190" t="s">
        <v>45</v>
      </c>
      <c r="C67" s="191"/>
      <c r="D67" s="191"/>
      <c r="E67" s="191"/>
      <c r="F67" s="192"/>
      <c r="G67" s="185"/>
    </row>
    <row r="68" spans="2:7" x14ac:dyDescent="0.25">
      <c r="B68" s="190" t="s">
        <v>46</v>
      </c>
      <c r="C68" s="191"/>
      <c r="D68" s="191"/>
      <c r="E68" s="191"/>
      <c r="F68" s="192"/>
      <c r="G68" s="185"/>
    </row>
    <row r="69" spans="2:7" x14ac:dyDescent="0.25">
      <c r="B69" s="190" t="s">
        <v>47</v>
      </c>
      <c r="C69" s="191"/>
      <c r="D69" s="191"/>
      <c r="E69" s="191"/>
      <c r="F69" s="192"/>
      <c r="G69" s="185"/>
    </row>
    <row r="70" spans="2:7" x14ac:dyDescent="0.25">
      <c r="B70" s="190" t="s">
        <v>48</v>
      </c>
      <c r="C70" s="191"/>
      <c r="D70" s="191"/>
      <c r="E70" s="191"/>
      <c r="F70" s="192"/>
      <c r="G70" s="185"/>
    </row>
    <row r="71" spans="2:7" x14ac:dyDescent="0.25">
      <c r="B71" s="190" t="s">
        <v>49</v>
      </c>
      <c r="C71" s="191"/>
      <c r="D71" s="191"/>
      <c r="E71" s="191"/>
      <c r="F71" s="192"/>
      <c r="G71" s="185"/>
    </row>
    <row r="72" spans="2:7" ht="15.75" thickBot="1" x14ac:dyDescent="0.3">
      <c r="B72" s="193" t="s">
        <v>50</v>
      </c>
      <c r="C72" s="194"/>
      <c r="D72" s="194"/>
      <c r="E72" s="194"/>
      <c r="F72" s="195"/>
      <c r="G72" s="185"/>
    </row>
    <row r="73" spans="2:7" x14ac:dyDescent="0.25">
      <c r="B73" s="186"/>
      <c r="C73" s="191"/>
      <c r="D73" s="191"/>
      <c r="E73" s="191"/>
      <c r="F73" s="191"/>
      <c r="G73" s="185"/>
    </row>
    <row r="74" spans="2:7" ht="15.75" thickBot="1" x14ac:dyDescent="0.3">
      <c r="B74" s="273" t="s">
        <v>51</v>
      </c>
      <c r="C74" s="274"/>
      <c r="D74" s="196"/>
      <c r="E74" s="197"/>
      <c r="F74" s="197"/>
      <c r="G74" s="185"/>
    </row>
    <row r="75" spans="2:7" x14ac:dyDescent="0.25">
      <c r="B75" s="198" t="s">
        <v>36</v>
      </c>
      <c r="C75" s="199" t="s">
        <v>52</v>
      </c>
      <c r="D75" s="200" t="s">
        <v>53</v>
      </c>
      <c r="E75" s="197"/>
      <c r="F75" s="197"/>
      <c r="G75" s="185"/>
    </row>
    <row r="76" spans="2:7" x14ac:dyDescent="0.25">
      <c r="B76" s="201" t="s">
        <v>54</v>
      </c>
      <c r="C76" s="202">
        <f>G23</f>
        <v>1440000</v>
      </c>
      <c r="D76" s="203">
        <f>(C76/C82)</f>
        <v>0.33709244075468675</v>
      </c>
      <c r="E76" s="197"/>
      <c r="F76" s="197"/>
      <c r="G76" s="185"/>
    </row>
    <row r="77" spans="2:7" x14ac:dyDescent="0.25">
      <c r="B77" s="201" t="s">
        <v>55</v>
      </c>
      <c r="C77" s="242">
        <f>G30</f>
        <v>45000</v>
      </c>
      <c r="D77" s="203">
        <f>C77/C82</f>
        <v>1.0534138773583961E-2</v>
      </c>
      <c r="E77" s="197"/>
      <c r="F77" s="197"/>
      <c r="G77" s="185"/>
    </row>
    <row r="78" spans="2:7" x14ac:dyDescent="0.25">
      <c r="B78" s="201" t="s">
        <v>56</v>
      </c>
      <c r="C78" s="202">
        <f>G36</f>
        <v>135000</v>
      </c>
      <c r="D78" s="203">
        <f>(C78/C82)</f>
        <v>3.1602416320751885E-2</v>
      </c>
      <c r="E78" s="197"/>
      <c r="F78" s="197"/>
      <c r="G78" s="185"/>
    </row>
    <row r="79" spans="2:7" x14ac:dyDescent="0.25">
      <c r="B79" s="201" t="s">
        <v>29</v>
      </c>
      <c r="C79" s="202">
        <f>G52</f>
        <v>2448405</v>
      </c>
      <c r="D79" s="203">
        <f>(C79/C82)</f>
        <v>0.57315195653192974</v>
      </c>
      <c r="E79" s="197"/>
      <c r="F79" s="197"/>
      <c r="G79" s="185"/>
    </row>
    <row r="80" spans="2:7" x14ac:dyDescent="0.25">
      <c r="B80" s="201" t="s">
        <v>57</v>
      </c>
      <c r="C80" s="204">
        <f>G57</f>
        <v>0</v>
      </c>
      <c r="D80" s="203">
        <f>(C80/C82)</f>
        <v>0</v>
      </c>
      <c r="E80" s="205"/>
      <c r="F80" s="205"/>
      <c r="G80" s="185"/>
    </row>
    <row r="81" spans="2:7" x14ac:dyDescent="0.25">
      <c r="B81" s="201" t="s">
        <v>58</v>
      </c>
      <c r="C81" s="204">
        <f>G60</f>
        <v>203420.25</v>
      </c>
      <c r="D81" s="203">
        <f>(C81/C82)</f>
        <v>4.7619047619047616E-2</v>
      </c>
      <c r="E81" s="205"/>
      <c r="F81" s="205"/>
      <c r="G81" s="185"/>
    </row>
    <row r="82" spans="2:7" ht="15.75" thickBot="1" x14ac:dyDescent="0.3">
      <c r="B82" s="206" t="s">
        <v>59</v>
      </c>
      <c r="C82" s="207">
        <f>SUM(C76:C81)</f>
        <v>4271825.25</v>
      </c>
      <c r="D82" s="208">
        <f>SUM(D76:D81)</f>
        <v>1</v>
      </c>
      <c r="E82" s="205"/>
      <c r="F82" s="205"/>
      <c r="G82" s="185"/>
    </row>
    <row r="83" spans="2:7" x14ac:dyDescent="0.25">
      <c r="B83" s="186"/>
      <c r="C83" s="184"/>
      <c r="D83" s="184"/>
      <c r="E83" s="184"/>
      <c r="F83" s="184"/>
      <c r="G83" s="185"/>
    </row>
    <row r="84" spans="2:7" x14ac:dyDescent="0.25">
      <c r="B84" s="170"/>
      <c r="C84" s="184"/>
      <c r="D84" s="184"/>
      <c r="E84" s="184"/>
      <c r="F84" s="184"/>
      <c r="G84" s="185"/>
    </row>
    <row r="85" spans="2:7" ht="15.75" thickBot="1" x14ac:dyDescent="0.3">
      <c r="B85" s="209"/>
      <c r="C85" s="210" t="s">
        <v>151</v>
      </c>
      <c r="D85" s="211"/>
      <c r="E85" s="212"/>
      <c r="F85" s="213"/>
      <c r="G85" s="185"/>
    </row>
    <row r="86" spans="2:7" x14ac:dyDescent="0.25">
      <c r="B86" s="214" t="s">
        <v>149</v>
      </c>
      <c r="C86" s="240">
        <v>1200</v>
      </c>
      <c r="D86" s="240">
        <v>1300</v>
      </c>
      <c r="E86" s="241">
        <v>1400</v>
      </c>
      <c r="F86" s="215"/>
      <c r="G86" s="216"/>
    </row>
    <row r="87" spans="2:7" ht="15.75" thickBot="1" x14ac:dyDescent="0.3">
      <c r="B87" s="206" t="s">
        <v>150</v>
      </c>
      <c r="C87" s="207">
        <f>(G61/C86)</f>
        <v>3559.8543749999999</v>
      </c>
      <c r="D87" s="207">
        <f>(G61/D86)</f>
        <v>3286.019423076923</v>
      </c>
      <c r="E87" s="217">
        <f>(G61/E86)</f>
        <v>3051.30375</v>
      </c>
      <c r="F87" s="215"/>
      <c r="G87" s="216"/>
    </row>
    <row r="88" spans="2:7" x14ac:dyDescent="0.25">
      <c r="B88" s="183" t="s">
        <v>60</v>
      </c>
      <c r="C88" s="191"/>
      <c r="D88" s="191"/>
      <c r="E88" s="191"/>
      <c r="F88" s="191"/>
      <c r="G88" s="191"/>
    </row>
    <row r="89" spans="2:7" x14ac:dyDescent="0.25">
      <c r="B89" s="171"/>
      <c r="C89" s="171"/>
      <c r="D89" s="171"/>
      <c r="E89" s="171"/>
      <c r="F89" s="171"/>
      <c r="G89" s="171"/>
    </row>
  </sheetData>
  <mergeCells count="8">
    <mergeCell ref="B13:G13"/>
    <mergeCell ref="B74:C74"/>
    <mergeCell ref="E5:F5"/>
    <mergeCell ref="E6:F6"/>
    <mergeCell ref="E7:F7"/>
    <mergeCell ref="E9:F9"/>
    <mergeCell ref="E10:F10"/>
    <mergeCell ref="E11:F11"/>
  </mergeCells>
  <pageMargins left="0.70866141732283472" right="0.70866141732283472" top="0.74803149606299213" bottom="0.74803149606299213" header="0.31496062992125984" footer="0.31496062992125984"/>
  <pageSetup paperSize="145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91</v>
      </c>
      <c r="C9" s="5"/>
      <c r="D9" s="284" t="s">
        <v>93</v>
      </c>
      <c r="E9" s="284"/>
      <c r="F9" s="112">
        <v>50</v>
      </c>
    </row>
    <row r="10" spans="1:6" ht="15" customHeight="1" x14ac:dyDescent="0.25">
      <c r="A10" s="6" t="s">
        <v>1</v>
      </c>
      <c r="B10" s="107" t="s">
        <v>92</v>
      </c>
      <c r="C10" s="7"/>
      <c r="D10" s="285" t="s">
        <v>2</v>
      </c>
      <c r="E10" s="286"/>
      <c r="F10" s="101" t="s">
        <v>85</v>
      </c>
    </row>
    <row r="11" spans="1:6" ht="27" customHeight="1" x14ac:dyDescent="0.25">
      <c r="A11" s="6" t="s">
        <v>3</v>
      </c>
      <c r="B11" s="107" t="s">
        <v>71</v>
      </c>
      <c r="C11" s="7"/>
      <c r="D11" s="287" t="s">
        <v>4</v>
      </c>
      <c r="E11" s="286"/>
      <c r="F11" s="113">
        <v>33000</v>
      </c>
    </row>
    <row r="12" spans="1:6" x14ac:dyDescent="0.25">
      <c r="A12" s="6" t="s">
        <v>5</v>
      </c>
      <c r="B12" s="107" t="s">
        <v>72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73</v>
      </c>
      <c r="C13" s="7"/>
      <c r="D13" s="287" t="s">
        <v>8</v>
      </c>
      <c r="E13" s="286"/>
      <c r="F13" s="114" t="s">
        <v>94</v>
      </c>
    </row>
    <row r="14" spans="1:6" ht="25.5" x14ac:dyDescent="0.25">
      <c r="A14" s="6" t="s">
        <v>9</v>
      </c>
      <c r="B14" s="107" t="s">
        <v>89</v>
      </c>
      <c r="C14" s="7"/>
      <c r="D14" s="287" t="s">
        <v>10</v>
      </c>
      <c r="E14" s="286"/>
      <c r="F14" s="101" t="s">
        <v>95</v>
      </c>
    </row>
    <row r="15" spans="1:6" ht="26.25" thickBot="1" x14ac:dyDescent="0.3">
      <c r="A15" s="6" t="s">
        <v>11</v>
      </c>
      <c r="B15" s="137">
        <v>44531</v>
      </c>
      <c r="C15" s="7"/>
      <c r="D15" s="288" t="s">
        <v>12</v>
      </c>
      <c r="E15" s="289"/>
      <c r="F15" s="128" t="s">
        <v>108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0" t="s">
        <v>13</v>
      </c>
      <c r="B17" s="281"/>
      <c r="C17" s="281"/>
      <c r="D17" s="281"/>
      <c r="E17" s="281"/>
      <c r="F17" s="281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96</v>
      </c>
      <c r="B21" s="108" t="s">
        <v>74</v>
      </c>
      <c r="C21" s="108">
        <v>0.5</v>
      </c>
      <c r="D21" s="108" t="s">
        <v>84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74</v>
      </c>
      <c r="C22" s="110">
        <v>0.5</v>
      </c>
      <c r="D22" s="110" t="s">
        <v>84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69</v>
      </c>
      <c r="B23" s="110" t="s">
        <v>74</v>
      </c>
      <c r="C23" s="110">
        <v>0.5</v>
      </c>
      <c r="D23" s="110" t="s">
        <v>97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77</v>
      </c>
      <c r="B24" s="110" t="s">
        <v>74</v>
      </c>
      <c r="C24" s="110">
        <v>0.5</v>
      </c>
      <c r="D24" s="110" t="s">
        <v>97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98</v>
      </c>
      <c r="B25" s="110" t="s">
        <v>74</v>
      </c>
      <c r="C25" s="110">
        <v>0.75</v>
      </c>
      <c r="D25" s="110" t="s">
        <v>97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99</v>
      </c>
      <c r="B26" s="110" t="s">
        <v>74</v>
      </c>
      <c r="C26" s="110">
        <v>0.5</v>
      </c>
      <c r="D26" s="110" t="s">
        <v>97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100</v>
      </c>
      <c r="B27" s="110" t="s">
        <v>74</v>
      </c>
      <c r="C27" s="110">
        <v>0.5</v>
      </c>
      <c r="D27" s="110" t="s">
        <v>101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102</v>
      </c>
      <c r="B28" s="110" t="s">
        <v>74</v>
      </c>
      <c r="C28" s="110">
        <v>0.75</v>
      </c>
      <c r="D28" s="110" t="s">
        <v>83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61</v>
      </c>
      <c r="B29" s="111" t="s">
        <v>74</v>
      </c>
      <c r="C29" s="111">
        <v>4</v>
      </c>
      <c r="D29" s="111" t="s">
        <v>76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78</v>
      </c>
      <c r="C34" s="152">
        <v>0.5</v>
      </c>
      <c r="D34" s="152" t="s">
        <v>84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69</v>
      </c>
      <c r="B35" s="154" t="s">
        <v>78</v>
      </c>
      <c r="C35" s="154">
        <v>0.5</v>
      </c>
      <c r="D35" s="154" t="s">
        <v>97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77</v>
      </c>
      <c r="B36" s="154" t="s">
        <v>78</v>
      </c>
      <c r="C36" s="154">
        <v>0.5</v>
      </c>
      <c r="D36" s="154" t="s">
        <v>97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78</v>
      </c>
      <c r="C37" s="156">
        <v>0.5</v>
      </c>
      <c r="D37" s="156" t="s">
        <v>76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63</v>
      </c>
      <c r="B48" s="123"/>
      <c r="C48" s="123"/>
      <c r="D48" s="123"/>
      <c r="E48" s="124"/>
      <c r="F48" s="125"/>
    </row>
    <row r="49" spans="1:6" x14ac:dyDescent="0.25">
      <c r="A49" s="158" t="s">
        <v>103</v>
      </c>
      <c r="B49" s="154" t="s">
        <v>79</v>
      </c>
      <c r="C49" s="154">
        <v>150</v>
      </c>
      <c r="D49" s="154" t="s">
        <v>101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79</v>
      </c>
      <c r="C51" s="154">
        <v>250</v>
      </c>
      <c r="D51" s="154" t="s">
        <v>101</v>
      </c>
      <c r="E51" s="155">
        <v>280</v>
      </c>
      <c r="F51" s="102">
        <f>E51*C51</f>
        <v>70000</v>
      </c>
    </row>
    <row r="52" spans="1:6" x14ac:dyDescent="0.25">
      <c r="A52" s="162" t="s">
        <v>90</v>
      </c>
      <c r="B52" s="154" t="s">
        <v>79</v>
      </c>
      <c r="C52" s="154">
        <v>100</v>
      </c>
      <c r="D52" s="154" t="s">
        <v>83</v>
      </c>
      <c r="E52" s="155">
        <v>980</v>
      </c>
      <c r="F52" s="102">
        <f>E52*C52</f>
        <v>98000</v>
      </c>
    </row>
    <row r="53" spans="1:6" x14ac:dyDescent="0.25">
      <c r="A53" s="135" t="s">
        <v>80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81</v>
      </c>
      <c r="B54" s="154" t="s">
        <v>82</v>
      </c>
      <c r="C54" s="154">
        <v>1.5</v>
      </c>
      <c r="D54" s="154" t="s">
        <v>84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104</v>
      </c>
      <c r="B55" s="154" t="s">
        <v>82</v>
      </c>
      <c r="C55" s="154">
        <v>1.5</v>
      </c>
      <c r="D55" s="154" t="s">
        <v>83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105</v>
      </c>
      <c r="B57" s="154" t="s">
        <v>82</v>
      </c>
      <c r="C57" s="154">
        <v>0.75</v>
      </c>
      <c r="D57" s="154" t="s">
        <v>75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70</v>
      </c>
      <c r="B58" s="156" t="s">
        <v>16</v>
      </c>
      <c r="C58" s="156">
        <v>160</v>
      </c>
      <c r="D58" s="156" t="s">
        <v>86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106</v>
      </c>
      <c r="B63" s="168" t="s">
        <v>107</v>
      </c>
      <c r="C63" s="168">
        <v>4</v>
      </c>
      <c r="D63" s="168" t="s">
        <v>86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82" t="s">
        <v>51</v>
      </c>
      <c r="B82" s="283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88</v>
      </c>
      <c r="C93" s="95"/>
      <c r="D93" s="96"/>
      <c r="E93" s="53"/>
      <c r="F93" s="55"/>
    </row>
    <row r="94" spans="1:6" x14ac:dyDescent="0.25">
      <c r="A94" s="97" t="s">
        <v>67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68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Zapallo Italiano</vt:lpstr>
      <vt:lpstr>trigo</vt:lpstr>
      <vt:lpstr>'Zapallo Italiano'!Área_de_impresión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2023-03-08T17:31:13Z</cp:lastPrinted>
  <dcterms:created xsi:type="dcterms:W3CDTF">2020-11-27T12:49:26Z</dcterms:created>
  <dcterms:modified xsi:type="dcterms:W3CDTF">2023-05-03T19:31:25Z</dcterms:modified>
</cp:coreProperties>
</file>